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高等学校名簿(R6)" sheetId="30"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 name="調査票10ア（体育活動の推進）" sheetId="26" r:id="rId16"/>
    <sheet name="調査票10イ（文化活動の推進）" sheetId="22" r:id="rId17"/>
    <sheet name="調査票11（不登校生徒の受入れ)" sheetId="13" r:id="rId18"/>
    <sheet name="調査票11（不登校生徒の受入れ・別紙)" sheetId="23" r:id="rId19"/>
    <sheet name="調査票12（不登校生徒の修学支援）" sheetId="14" r:id="rId20"/>
  </sheets>
  <definedNames>
    <definedName name="_xlnm._FilterDatabase" localSheetId="0" hidden="1">高等学校○!$A$3:$BV$5</definedName>
    <definedName name="_xlnm._FilterDatabase" localSheetId="3" hidden="1">'高等学校名簿(R6)'!$A$1:$Y$83</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15">'調査票10ア（体育活動の推進）'!$A$1:$J$23</definedName>
    <definedName name="_xlnm.Print_Area" localSheetId="16">'調査票10イ（文化活動の推進）'!$A$1:$J$22</definedName>
    <definedName name="_xlnm.Print_Area" localSheetId="17">'調査票11（不登校生徒の受入れ)'!$A$1:$I$28</definedName>
    <definedName name="_xlnm.Print_Area" localSheetId="18">'調査票11（不登校生徒の受入れ・別紙)'!$A$1:$H$47</definedName>
    <definedName name="_xlnm.Print_Area" localSheetId="19">'調査票12（不登校生徒の修学支援）'!$A$1:$P$27</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'提出表（表紙）'!$A$1:$J$42</definedName>
    <definedName name="Z_061247EE_A782_4E3B_A26F_E392679A3232_.wvu.FilterData" localSheetId="0" hidden="1">高等学校○!$A$3:$BV$5</definedName>
    <definedName name="Z_0E5A4DAB_2CA1_4EBB_92A6_7A3C108C1117_.wvu.FilterData" localSheetId="3" hidden="1">'高等学校名簿(R6)'!$A$1:$Y$82</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4AF31DB_6D85_4188_859C_DDF4CFA7B843_.wvu.FilterData" localSheetId="3" hidden="1">'高等学校名簿(R6)'!$A$1:$BL$82</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2" i="13" l="1"/>
  <c r="I3" i="1"/>
  <c r="I3" i="13" s="1"/>
  <c r="I17" i="1"/>
  <c r="I13" i="1"/>
  <c r="I11" i="1"/>
  <c r="D9" i="22" l="1"/>
  <c r="D10" i="22"/>
  <c r="D11" i="22"/>
  <c r="D12" i="22"/>
  <c r="D13" i="22"/>
  <c r="D14" i="22"/>
  <c r="D15" i="22"/>
  <c r="D16" i="22"/>
  <c r="D17" i="22"/>
  <c r="D18" i="22"/>
  <c r="D8" i="22"/>
  <c r="D8" i="26"/>
  <c r="D9" i="26"/>
  <c r="D10" i="26"/>
  <c r="D11" i="26"/>
  <c r="D12" i="26"/>
  <c r="D13" i="26"/>
  <c r="D14" i="26"/>
  <c r="D15" i="26"/>
  <c r="D16" i="26"/>
  <c r="D17" i="26"/>
  <c r="D18" i="26"/>
  <c r="AX35" i="29"/>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P2" i="14"/>
  <c r="D20" i="13" l="1"/>
  <c r="D15" i="10" l="1"/>
  <c r="D10" i="10"/>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R10" i="14" l="1"/>
  <c r="R11" i="14"/>
  <c r="R12" i="14"/>
  <c r="R13" i="14"/>
  <c r="R14" i="14"/>
  <c r="R15" i="14"/>
  <c r="R16" i="14"/>
  <c r="R17" i="14"/>
  <c r="R18" i="14"/>
  <c r="R9" i="14"/>
  <c r="K27" i="13"/>
  <c r="K21" i="22"/>
  <c r="K21" i="26"/>
  <c r="R22" i="14" l="1"/>
  <c r="BP4" i="24" s="1"/>
  <c r="R20" i="14"/>
  <c r="R5" i="14" s="1"/>
  <c r="BO4" i="24" s="1"/>
  <c r="D25" i="22"/>
  <c r="D26" i="26"/>
  <c r="D27" i="26"/>
  <c r="D28" i="26"/>
  <c r="D29" i="26" l="1"/>
  <c r="E29" i="26" s="1"/>
  <c r="AZ12" i="7"/>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D25" i="26" l="1"/>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l="1"/>
  <c r="AS12" i="5"/>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E26" i="26"/>
  <c r="AO4" i="24" s="1"/>
  <c r="E25" i="26"/>
  <c r="AK4" i="24" s="1"/>
  <c r="AL4" i="24" s="1"/>
  <c r="K18" i="26"/>
  <c r="K17" i="26"/>
  <c r="K16" i="26"/>
  <c r="K15" i="26"/>
  <c r="K14" i="26"/>
  <c r="K13" i="26"/>
  <c r="K12" i="26"/>
  <c r="K11" i="26"/>
  <c r="K10" i="26"/>
  <c r="K9" i="26"/>
  <c r="K8" i="26"/>
  <c r="I2" i="26"/>
  <c r="AP4" i="24" l="1"/>
  <c r="K5" i="26"/>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G2" i="23"/>
  <c r="AY39" i="21" l="1"/>
  <c r="AZ39" i="21" s="1"/>
  <c r="AT17" i="8"/>
  <c r="AT10" i="8"/>
  <c r="AZ11" i="8"/>
  <c r="K20" i="10" l="1"/>
  <c r="K21" i="10"/>
  <c r="K19" i="10"/>
  <c r="K18" i="10"/>
  <c r="K17" i="10"/>
  <c r="K16" i="10"/>
  <c r="K14" i="10"/>
  <c r="K13" i="10"/>
  <c r="K9" i="10"/>
  <c r="K8" i="10"/>
  <c r="H3" i="10"/>
  <c r="K15" i="10"/>
  <c r="K11" i="10"/>
  <c r="K38" i="10" l="1"/>
  <c r="D38" i="10" s="1"/>
  <c r="J4" i="24" l="1"/>
  <c r="D27" i="22"/>
  <c r="D28" i="22"/>
  <c r="K9" i="22"/>
  <c r="K10" i="22"/>
  <c r="K11" i="22"/>
  <c r="K12" i="22"/>
  <c r="K13" i="22"/>
  <c r="K14" i="22"/>
  <c r="K15" i="22"/>
  <c r="K16" i="22"/>
  <c r="K17" i="22"/>
  <c r="K18" i="22"/>
  <c r="K8" i="22"/>
  <c r="D29" i="22" l="1"/>
  <c r="E29" i="22" s="1"/>
  <c r="D26" i="22"/>
  <c r="E26" i="22" s="1"/>
  <c r="BA4" i="24" s="1"/>
  <c r="BB4" i="24" s="1"/>
  <c r="E25" i="22"/>
  <c r="AW4" i="24" s="1"/>
  <c r="AX4" i="24" s="1"/>
  <c r="I2" i="22"/>
  <c r="AT4" i="24" l="1"/>
  <c r="BE4" i="24"/>
  <c r="BF4" i="24" s="1"/>
  <c r="K25" i="13"/>
  <c r="K26" i="13"/>
  <c r="K24" i="13"/>
  <c r="K23" i="13"/>
  <c r="K21" i="13"/>
  <c r="K19" i="13"/>
  <c r="K18" i="13"/>
  <c r="K13" i="13"/>
  <c r="K12" i="13"/>
  <c r="K11" i="13"/>
  <c r="K9" i="13"/>
  <c r="K8" i="13"/>
  <c r="K15" i="13" s="1"/>
  <c r="BE5" i="24" l="1"/>
  <c r="AT15" i="21"/>
  <c r="AT10" i="21"/>
  <c r="AT17" i="21"/>
  <c r="AT16" i="21"/>
  <c r="AT13" i="21"/>
  <c r="K2" i="1"/>
  <c r="D15" i="13" l="1"/>
  <c r="AT9" i="2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K20" i="13" l="1"/>
  <c r="K30" i="13" l="1"/>
  <c r="D30" i="13" s="1"/>
  <c r="D36" i="10"/>
  <c r="K36" i="10" s="1"/>
  <c r="D39" i="10" s="1"/>
  <c r="K6" i="10" s="1"/>
  <c r="AG4" i="24" s="1"/>
  <c r="AH4" i="24" s="1"/>
  <c r="K5" i="13" l="1"/>
  <c r="BK4" i="24" s="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7" i="1"/>
  <c r="K36" i="1"/>
  <c r="K35" i="1"/>
  <c r="K34" i="1"/>
  <c r="K33" i="1"/>
  <c r="K32" i="1"/>
  <c r="K30" i="1"/>
  <c r="K29" i="1"/>
  <c r="K28" i="1"/>
  <c r="K27" i="1"/>
  <c r="K26" i="1"/>
  <c r="K25" i="1"/>
  <c r="K41" i="1"/>
  <c r="K40" i="1"/>
  <c r="K39" i="1"/>
  <c r="K17" i="1"/>
  <c r="K13" i="1"/>
  <c r="K11" i="1"/>
  <c r="I3" i="26"/>
  <c r="N4" i="24" l="1"/>
  <c r="E4" i="24"/>
  <c r="F4" i="24" s="1"/>
  <c r="AT40" i="6"/>
  <c r="AT5" i="6" s="1"/>
  <c r="U4" i="24" s="1"/>
  <c r="K3" i="1"/>
  <c r="G3" i="23"/>
  <c r="H4" i="10"/>
  <c r="I3" i="22"/>
  <c r="P3" i="14"/>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user</author>
  </authors>
  <commentList>
    <comment ref="I78" authorId="0" shapeId="0">
      <text>
        <r>
          <rPr>
            <b/>
            <sz val="9"/>
            <color indexed="81"/>
            <rFont val="MS P ゴシック"/>
            <family val="2"/>
          </rPr>
          <t>user:</t>
        </r>
        <r>
          <rPr>
            <sz val="9"/>
            <color indexed="81"/>
            <rFont val="MS P ゴシック"/>
            <family val="2"/>
          </rPr>
          <t xml:space="preserve">
8/31</t>
        </r>
        <r>
          <rPr>
            <sz val="9"/>
            <color indexed="81"/>
            <rFont val="ＭＳ Ｐゴシック"/>
            <family val="3"/>
            <charset val="128"/>
          </rPr>
          <t xml:space="preserve">受領　届出未処理
</t>
        </r>
      </text>
    </comment>
    <comment ref="U83" authorId="0" shapeId="0">
      <text>
        <r>
          <rPr>
            <b/>
            <sz val="9"/>
            <color indexed="81"/>
            <rFont val="MS P ゴシック"/>
            <family val="2"/>
          </rPr>
          <t>user:</t>
        </r>
        <r>
          <rPr>
            <sz val="9"/>
            <color indexed="81"/>
            <rFont val="MS P ゴシック"/>
            <family val="2"/>
          </rPr>
          <t xml:space="preserve">
</t>
        </r>
        <r>
          <rPr>
            <sz val="9"/>
            <color indexed="81"/>
            <rFont val="ＭＳ Ｐゴシック"/>
            <family val="3"/>
            <charset val="128"/>
          </rPr>
          <t xml:space="preserve">届出未収受
議事録にて変更確認
</t>
        </r>
      </text>
    </comment>
  </commentList>
</comments>
</file>

<file path=xl/comments3.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<sst xmlns="http://schemas.openxmlformats.org/spreadsheetml/2006/main" count="4031" uniqueCount="1795">
  <si>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</si>
  <si>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</si>
  <si>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</si>
  <si>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</si>
  <si>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</si>
  <si>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</si>
  <si>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</si>
  <si>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</si>
  <si>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</si>
  <si>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</si>
  <si>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</si>
  <si>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</si>
  <si>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</si>
  <si>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体育活動の推進</t>
    <rPh sb="0" eb="2">
      <t>タイイク</t>
    </rPh>
    <rPh sb="2" eb="4">
      <t>カツドウ</t>
    </rPh>
    <rPh sb="5" eb="7">
      <t>スイシン</t>
    </rPh>
    <phoneticPr fontId="1"/>
  </si>
  <si>
    <t>文化活動の推進</t>
    <rPh sb="0" eb="2">
      <t>ブンカ</t>
    </rPh>
    <rPh sb="2" eb="4">
      <t>カツドウ</t>
    </rPh>
    <rPh sb="5" eb="7">
      <t>スイシン</t>
    </rPh>
    <phoneticPr fontId="1"/>
  </si>
  <si>
    <t>不登校生徒の受入れ</t>
    <rPh sb="0" eb="3">
      <t>フトウコウ</t>
    </rPh>
    <rPh sb="3" eb="5">
      <t>セイト</t>
    </rPh>
    <rPh sb="6" eb="8">
      <t>ウケイ</t>
    </rPh>
    <phoneticPr fontId="1"/>
  </si>
  <si>
    <t>不登校生徒の修学支援</t>
    <rPh sb="0" eb="3">
      <t>フトウコウ</t>
    </rPh>
    <rPh sb="3" eb="5">
      <t>セイト</t>
    </rPh>
    <rPh sb="6" eb="8">
      <t>シュウガク</t>
    </rPh>
    <rPh sb="8" eb="10">
      <t>シエン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</si>
  <si>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</si>
  <si>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</si>
  <si>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</si>
  <si>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</si>
  <si>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</si>
  <si>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</si>
  <si>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</si>
  <si>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</si>
  <si>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</si>
  <si>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</si>
  <si>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</si>
  <si>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</si>
  <si>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</si>
  <si>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</si>
  <si>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</si>
  <si>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</si>
  <si>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</si>
  <si>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</si>
  <si>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</si>
  <si>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</si>
  <si>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</si>
  <si>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</si>
  <si>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</si>
  <si>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</si>
  <si>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</si>
  <si>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</si>
  <si>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</si>
  <si>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</si>
  <si>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</si>
  <si>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</si>
  <si>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</si>
  <si>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</si>
  <si>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</si>
  <si>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</si>
  <si>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</si>
  <si>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</si>
  <si>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</si>
  <si>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</si>
  <si>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</si>
  <si>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</si>
  <si>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</si>
  <si>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</si>
  <si>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</si>
  <si>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</si>
  <si>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</si>
  <si>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</si>
  <si>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</si>
  <si>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</si>
  <si>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</si>
  <si>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</si>
  <si>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</si>
  <si>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</si>
  <si>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</si>
  <si>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</si>
  <si>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</si>
  <si>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</si>
  <si>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</si>
  <si>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</si>
  <si>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</si>
  <si>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</si>
  <si>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</si>
  <si>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</si>
  <si>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</si>
  <si>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</si>
  <si>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</si>
  <si>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</si>
  <si>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</si>
  <si>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</si>
  <si>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</si>
  <si>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</si>
  <si>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</si>
  <si>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</si>
  <si>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</si>
  <si>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</si>
  <si>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</si>
  <si>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</si>
  <si>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</si>
  <si>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</si>
  <si>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</si>
  <si>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</si>
  <si>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</si>
  <si>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</si>
  <si>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</si>
  <si>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</si>
  <si>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</si>
  <si>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</si>
  <si>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</si>
  <si>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</si>
  <si>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</si>
  <si>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</si>
  <si>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</si>
  <si>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</si>
  <si>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</si>
  <si>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</si>
  <si>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</si>
  <si>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</si>
  <si>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</si>
  <si>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</si>
  <si>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</si>
  <si>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</si>
  <si>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</si>
  <si>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</si>
  <si>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</si>
  <si>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</si>
  <si>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</si>
  <si>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</si>
  <si>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</si>
  <si>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</si>
  <si>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</si>
  <si>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</si>
  <si>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</si>
  <si>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</si>
  <si>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</si>
  <si>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</si>
  <si>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</si>
  <si>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</si>
  <si>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</si>
  <si>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</si>
  <si>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</si>
  <si>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</si>
  <si>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</si>
  <si>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</si>
  <si>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</si>
  <si>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</si>
  <si>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</si>
  <si>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</si>
  <si>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</si>
  <si>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</si>
  <si>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</si>
  <si>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</si>
  <si>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</si>
  <si>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</si>
  <si>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</si>
  <si>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</si>
  <si>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</si>
  <si>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</si>
  <si>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</si>
  <si>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</si>
  <si>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</si>
  <si>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</si>
  <si>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</si>
  <si>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</si>
  <si>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</si>
  <si>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</si>
  <si>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</si>
  <si>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</si>
  <si>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</si>
  <si>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</si>
  <si>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</si>
  <si>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</si>
  <si>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</si>
  <si>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</si>
  <si>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</si>
  <si>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</si>
  <si>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</si>
  <si>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</si>
  <si>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</si>
  <si>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</si>
  <si>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</si>
  <si>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</si>
  <si>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</si>
  <si>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</si>
  <si>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</si>
  <si>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</si>
  <si>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</si>
  <si>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</si>
  <si>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</si>
  <si>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</si>
  <si>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</si>
  <si>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</si>
  <si>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</si>
  <si>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</si>
  <si>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</si>
  <si>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</si>
  <si>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</si>
  <si>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</si>
  <si>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</si>
  <si>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</si>
  <si>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</si>
  <si>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</si>
  <si>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</si>
  <si>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</si>
  <si>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</si>
  <si>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</si>
  <si>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</si>
  <si>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</si>
  <si>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</si>
  <si>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</si>
  <si>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</si>
  <si>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</si>
  <si>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</si>
  <si>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</si>
  <si>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</si>
  <si>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</si>
  <si>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</si>
  <si>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</si>
  <si>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</si>
  <si>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</si>
  <si>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</si>
  <si>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</si>
  <si>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</si>
  <si>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</si>
  <si>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</si>
  <si>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</si>
  <si>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</si>
  <si>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</si>
  <si>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</si>
  <si>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</si>
  <si>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</si>
  <si>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</si>
  <si>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</si>
  <si>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</si>
  <si>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</si>
  <si>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</si>
  <si>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</si>
  <si>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</si>
  <si>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</si>
  <si>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</si>
  <si>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</si>
  <si>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</si>
  <si>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</si>
  <si>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</si>
  <si>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</si>
  <si>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</si>
  <si>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</si>
  <si>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</si>
  <si>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</si>
  <si>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</si>
  <si>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</si>
  <si>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</si>
  <si>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</si>
  <si>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</si>
  <si>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</si>
  <si>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</si>
  <si>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</si>
  <si>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</si>
  <si>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</si>
  <si>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</si>
  <si>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</si>
  <si>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</si>
  <si>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</si>
  <si>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</si>
  <si>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</si>
  <si>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</si>
  <si>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</si>
  <si>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</si>
  <si>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</si>
  <si>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</si>
  <si>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</si>
  <si>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</si>
  <si>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</si>
  <si>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</si>
  <si>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</si>
  <si>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</si>
  <si>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</si>
  <si>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</si>
  <si>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</si>
  <si>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</si>
  <si>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</si>
  <si>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</si>
  <si>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</si>
  <si>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</si>
  <si>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</si>
  <si>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</si>
  <si>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</si>
  <si>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</si>
  <si>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</si>
  <si>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</si>
  <si>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</si>
  <si>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</si>
  <si>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</si>
  <si>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</si>
  <si>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</si>
  <si>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</si>
  <si>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</si>
  <si>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</si>
  <si>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</si>
  <si>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</si>
  <si>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</si>
  <si>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</si>
  <si>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</si>
  <si>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</si>
  <si>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</si>
  <si>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</si>
  <si>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</si>
  <si>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</si>
  <si>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</si>
  <si>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</si>
  <si>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</si>
  <si>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</si>
  <si>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</si>
  <si>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</si>
  <si>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</si>
  <si>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</si>
  <si>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</si>
  <si>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</si>
  <si>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</si>
  <si>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</si>
  <si>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</si>
  <si>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</si>
  <si>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</si>
  <si>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</si>
  <si>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</si>
  <si>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</si>
  <si>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</si>
  <si>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</si>
  <si>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</si>
  <si>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</si>
  <si>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</si>
  <si>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</si>
  <si>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</si>
  <si>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</si>
  <si>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</si>
  <si>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</si>
  <si>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</si>
  <si>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</si>
  <si>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</si>
  <si>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</si>
  <si>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</si>
  <si>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</si>
  <si>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</si>
  <si>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</si>
  <si>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</si>
  <si>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</si>
  <si>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</si>
  <si>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</si>
  <si>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</si>
  <si>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白鵬女子高等学校</t>
  </si>
  <si>
    <t>聖ヨゼフ学園高等学校</t>
  </si>
  <si>
    <t>橘学苑高等学校</t>
  </si>
  <si>
    <t>鶴見大学附属高等学校</t>
  </si>
  <si>
    <t>法政大学第二高等学校</t>
  </si>
  <si>
    <t>浅野高等学校</t>
  </si>
  <si>
    <t>神奈川学園高等学校</t>
  </si>
  <si>
    <t>横浜創英高等学校</t>
  </si>
  <si>
    <t>横浜翠陵高等学校</t>
  </si>
  <si>
    <t>捜真女学校高等学部</t>
  </si>
  <si>
    <t>聖光学院高等学校</t>
  </si>
  <si>
    <t>フェリス女学院高等学校</t>
  </si>
  <si>
    <t>横浜共立学園高等学校</t>
  </si>
  <si>
    <t>横浜女学院高等学校</t>
  </si>
  <si>
    <t>中央大学附属横浜高等学校</t>
  </si>
  <si>
    <t>横浜雙葉高等学校</t>
  </si>
  <si>
    <t>関東学院高等学校</t>
  </si>
  <si>
    <t>関東学院六浦高等学校</t>
  </si>
  <si>
    <t>横浜清風高等学校</t>
  </si>
  <si>
    <t>横浜学園高等学校</t>
  </si>
  <si>
    <t>横浜高等学校</t>
  </si>
  <si>
    <t>横浜創学館高等学校</t>
  </si>
  <si>
    <t>慶應義塾高等学校</t>
  </si>
  <si>
    <t>慶應義塾湘南藤沢高等部</t>
  </si>
  <si>
    <t>日本大学高等学校</t>
  </si>
  <si>
    <t>日本大学藤沢高等学校</t>
  </si>
  <si>
    <t>武相高等学校</t>
  </si>
  <si>
    <t>公文国際学園高等部</t>
  </si>
  <si>
    <t>山手学院高等学校</t>
  </si>
  <si>
    <t>森村学園高等部</t>
  </si>
  <si>
    <t>神奈川大学附属高等学校</t>
  </si>
  <si>
    <t>横浜隼人高等学校</t>
  </si>
  <si>
    <t>清心女子高等学校</t>
  </si>
  <si>
    <t>秀英高等学校</t>
  </si>
  <si>
    <t>桐蔭学園高等学校</t>
  </si>
  <si>
    <t>サレジオ学院高等学校</t>
  </si>
  <si>
    <t>大西学園高等学校</t>
  </si>
  <si>
    <t>洗足学園高等学校</t>
  </si>
  <si>
    <t>カリタス女子高等学校</t>
  </si>
  <si>
    <t>日本女子大学附属高等学校</t>
  </si>
  <si>
    <t>桐光学園高等学校</t>
  </si>
  <si>
    <t>湘南学院高等学校</t>
  </si>
  <si>
    <t>三浦学苑高等学校</t>
  </si>
  <si>
    <t>緑ヶ丘女子高等学校</t>
  </si>
  <si>
    <t>横須賀学院高等学校</t>
  </si>
  <si>
    <t>平塚学園高等学校</t>
  </si>
  <si>
    <t>栄光学園高等学校</t>
  </si>
  <si>
    <t>鎌倉学園高等学校</t>
  </si>
  <si>
    <t>鎌倉女学院高等学校</t>
  </si>
  <si>
    <t>北鎌倉女子学園高等学校</t>
  </si>
  <si>
    <t>鎌倉女子大学高等部</t>
  </si>
  <si>
    <t>清泉女学院高等学校</t>
  </si>
  <si>
    <t>鵠沼高等学校</t>
  </si>
  <si>
    <t>藤嶺学園藤沢高等学校</t>
  </si>
  <si>
    <t>藤沢翔陵高等学校</t>
  </si>
  <si>
    <t>湘南工科大学附属高等学校</t>
  </si>
  <si>
    <t>湘南学園高等学校</t>
  </si>
  <si>
    <t>湘南白百合学園高等学校</t>
  </si>
  <si>
    <t>聖園女学院高等学校</t>
  </si>
  <si>
    <t>旭丘高等学校</t>
  </si>
  <si>
    <t>相洋高等学校</t>
  </si>
  <si>
    <t>アレセイア湘南高等学校</t>
  </si>
  <si>
    <t>聖和学院高等学校</t>
  </si>
  <si>
    <t>逗子開成高等学校</t>
  </si>
  <si>
    <t>相模女子大学高等部</t>
  </si>
  <si>
    <t>相模原高等学校</t>
  </si>
  <si>
    <t>東海大学付属相模高等学校</t>
  </si>
  <si>
    <t>麻布大学附属高等学校</t>
  </si>
  <si>
    <t>聖セシリア女子高等学校</t>
  </si>
  <si>
    <t>向上高等学校</t>
  </si>
  <si>
    <t>立花学園高等学校</t>
  </si>
  <si>
    <t>函嶺白百合学園高等学校</t>
  </si>
  <si>
    <t>柏木学園高等学校</t>
  </si>
  <si>
    <t>星槎高等学校</t>
  </si>
  <si>
    <t>厚木中央高等学校</t>
  </si>
  <si>
    <t>シュタイナー学園高等部</t>
  </si>
  <si>
    <t>緑ヶ丘</t>
    <rPh sb="0" eb="3">
      <t>ミドリガオカ</t>
    </rPh>
    <phoneticPr fontId="1"/>
  </si>
  <si>
    <t>E3402</t>
    <phoneticPr fontId="1"/>
  </si>
  <si>
    <t>A2302</t>
  </si>
  <si>
    <t>学校コード</t>
  </si>
  <si>
    <t>学校名・フル</t>
  </si>
  <si>
    <t>校長名</t>
  </si>
  <si>
    <t>設置者名</t>
  </si>
  <si>
    <t>代表者名</t>
  </si>
  <si>
    <t>A0101</t>
  </si>
  <si>
    <t>(学)藤華学院</t>
  </si>
  <si>
    <t>嵯峨  実允</t>
  </si>
  <si>
    <t>多田　信哉</t>
  </si>
  <si>
    <t>(学)アトンメント会</t>
  </si>
  <si>
    <t>平松　達美</t>
  </si>
  <si>
    <t>外西　俊一郎</t>
  </si>
  <si>
    <t>(学)橘学苑</t>
  </si>
  <si>
    <t>(学)総持学園</t>
  </si>
  <si>
    <t>法政大学国際高等学校</t>
  </si>
  <si>
    <t>和仁　達郎</t>
  </si>
  <si>
    <t>(学)法政大学</t>
  </si>
  <si>
    <t>A0201</t>
  </si>
  <si>
    <t>古梶　裕之</t>
  </si>
  <si>
    <t>(学)浅野学園</t>
  </si>
  <si>
    <t>浅野  一</t>
  </si>
  <si>
    <t>及川　正俊</t>
  </si>
  <si>
    <t>(学)神奈川学園</t>
  </si>
  <si>
    <t>(学)堀井学園</t>
  </si>
  <si>
    <t>堀井  基章</t>
  </si>
  <si>
    <t>(学)捜真学院</t>
  </si>
  <si>
    <t>A0401</t>
  </si>
  <si>
    <t>工藤　誠一</t>
  </si>
  <si>
    <t>(学)聖マリア学園</t>
  </si>
  <si>
    <t>A0402</t>
  </si>
  <si>
    <t>(学)フェリス女学院</t>
  </si>
  <si>
    <t>亀德　忠誠</t>
  </si>
  <si>
    <t>小澤　伸男</t>
  </si>
  <si>
    <t>(学)横浜共立学園</t>
  </si>
  <si>
    <t>坂田　雅雄</t>
  </si>
  <si>
    <t>平間　宏一</t>
  </si>
  <si>
    <t>(学)横浜学院</t>
  </si>
  <si>
    <t>金子  　大</t>
  </si>
  <si>
    <t>木下　耕児</t>
  </si>
  <si>
    <t>(学)中央大学</t>
  </si>
  <si>
    <t>大村　雅彦</t>
  </si>
  <si>
    <t>(学)横浜雙葉学園</t>
  </si>
  <si>
    <t>鈴木　真</t>
  </si>
  <si>
    <t>A0501</t>
  </si>
  <si>
    <t>(学)関東学院</t>
  </si>
  <si>
    <t>A0502</t>
  </si>
  <si>
    <t>青山学院横浜英和高等学校</t>
  </si>
  <si>
    <t>小久保　光世</t>
  </si>
  <si>
    <t>(学)横浜英和学院</t>
  </si>
  <si>
    <t>A0601</t>
  </si>
  <si>
    <t>植野　稔</t>
  </si>
  <si>
    <t>(学)横浜清風学園</t>
  </si>
  <si>
    <t>藤井　義章</t>
  </si>
  <si>
    <t>A0701</t>
  </si>
  <si>
    <t>田沼  光明</t>
  </si>
  <si>
    <t>(学)横浜学園</t>
  </si>
  <si>
    <t>A0801</t>
  </si>
  <si>
    <t>黒畑　勝男</t>
  </si>
  <si>
    <t>A0802</t>
  </si>
  <si>
    <t>葛　藏造</t>
  </si>
  <si>
    <t>(学)徳心学園</t>
  </si>
  <si>
    <t>(学)翔光学園</t>
  </si>
  <si>
    <t>A0901</t>
  </si>
  <si>
    <t>(学）慶應義塾</t>
  </si>
  <si>
    <t>伊藤　公平</t>
  </si>
  <si>
    <t>英理女子学院高等学校</t>
  </si>
  <si>
    <t>(学)高木学園</t>
  </si>
  <si>
    <t>髙木  暁子</t>
  </si>
  <si>
    <t>(学)日本大学</t>
  </si>
  <si>
    <t>(学)武相学園</t>
  </si>
  <si>
    <t>伴　良二</t>
  </si>
  <si>
    <t>A1001</t>
  </si>
  <si>
    <t>梶原　晃</t>
  </si>
  <si>
    <t>(学)公文学園</t>
  </si>
  <si>
    <t>公文  倫子</t>
  </si>
  <si>
    <t>A1201</t>
  </si>
  <si>
    <t>(学)山手英学院</t>
  </si>
  <si>
    <t>A1401</t>
  </si>
  <si>
    <t>(学)横浜商科大学高等学校</t>
  </si>
  <si>
    <t>松本　一彦</t>
  </si>
  <si>
    <t>A1402</t>
  </si>
  <si>
    <t>金子　　肇</t>
  </si>
  <si>
    <t>A1403</t>
  </si>
  <si>
    <t>横浜富士見丘学園高等学校</t>
  </si>
  <si>
    <t>(学)富士見丘学園</t>
  </si>
  <si>
    <t>永川　尚文</t>
  </si>
  <si>
    <t>A1502</t>
  </si>
  <si>
    <t>(学)森村学園</t>
  </si>
  <si>
    <t>松本　茂</t>
  </si>
  <si>
    <t>(学)神奈川大学</t>
  </si>
  <si>
    <t>A1601</t>
  </si>
  <si>
    <t>(学)大谷学園</t>
  </si>
  <si>
    <t>大谷　高</t>
  </si>
  <si>
    <t>A1701</t>
  </si>
  <si>
    <t>岡田　直哉</t>
  </si>
  <si>
    <t>(学)桐蔭学園</t>
  </si>
  <si>
    <t>溝上　慎一</t>
  </si>
  <si>
    <t>A1801</t>
  </si>
  <si>
    <t>鳥越　政晴</t>
  </si>
  <si>
    <t>(学)サレジオ学院</t>
  </si>
  <si>
    <t>A2301</t>
  </si>
  <si>
    <t>(学)大西学園</t>
  </si>
  <si>
    <t>大西　　浩</t>
  </si>
  <si>
    <t>五十嵐　聡</t>
  </si>
  <si>
    <t>A2401</t>
  </si>
  <si>
    <t>宮阪　元子</t>
  </si>
  <si>
    <t>(学)洗足学園</t>
  </si>
  <si>
    <t>前田  壽一</t>
  </si>
  <si>
    <t>A2501</t>
  </si>
  <si>
    <t>萩原　千加子</t>
  </si>
  <si>
    <t>(学)カリタス学園</t>
  </si>
  <si>
    <t>齋藤　哲郎</t>
  </si>
  <si>
    <t>A2502</t>
  </si>
  <si>
    <t>薄　由美</t>
  </si>
  <si>
    <t>(学)日本女子大学</t>
  </si>
  <si>
    <t>今市　涼子</t>
  </si>
  <si>
    <t>A2701</t>
  </si>
  <si>
    <t>(学)桐光学園</t>
  </si>
  <si>
    <t>小塚  良雄</t>
  </si>
  <si>
    <t>A3101</t>
  </si>
  <si>
    <t>(学)湘南学院</t>
  </si>
  <si>
    <t>内山　繁</t>
  </si>
  <si>
    <t>吉田　和市</t>
  </si>
  <si>
    <t>(学)三浦学苑</t>
  </si>
  <si>
    <t>髙橋  隆一</t>
  </si>
  <si>
    <t>A3103</t>
  </si>
  <si>
    <t>平田　幸夫</t>
  </si>
  <si>
    <t>(学)緑ヶ丘学院</t>
  </si>
  <si>
    <t>大田　順子</t>
  </si>
  <si>
    <t>(学)横須賀学院</t>
  </si>
  <si>
    <t>保々　和宏</t>
  </si>
  <si>
    <t>A3201</t>
  </si>
  <si>
    <t>大澤  一仁</t>
  </si>
  <si>
    <t>(学)平塚学園</t>
  </si>
  <si>
    <t>A3301</t>
  </si>
  <si>
    <t>望月　伸一郎</t>
  </si>
  <si>
    <t>(学)上智学院</t>
  </si>
  <si>
    <t>(学)鎌倉学園</t>
  </si>
  <si>
    <t>長尾　宏道</t>
  </si>
  <si>
    <t>(学)鎌倉女学院</t>
  </si>
  <si>
    <t>杉山　美智子</t>
  </si>
  <si>
    <t>(学)北鎌倉女子学園</t>
  </si>
  <si>
    <t>藤崎　一郎</t>
  </si>
  <si>
    <t>(学)鎌倉女子大学</t>
  </si>
  <si>
    <t>福井　一光</t>
  </si>
  <si>
    <t>(学)清泉女学院</t>
  </si>
  <si>
    <t>深澤　光代</t>
  </si>
  <si>
    <t>A3401</t>
  </si>
  <si>
    <t>(学)藤嶺学園</t>
  </si>
  <si>
    <t>東山　勉</t>
  </si>
  <si>
    <t>山室　智明</t>
  </si>
  <si>
    <t>(学)湘南工科大学</t>
  </si>
  <si>
    <t>糸山　祐</t>
  </si>
  <si>
    <t>伊藤　眞哉</t>
  </si>
  <si>
    <t>(学)湘南学園</t>
  </si>
  <si>
    <t>林　和</t>
  </si>
  <si>
    <t>(学)湘南白百合学園</t>
  </si>
  <si>
    <t>荻原　禮子</t>
  </si>
  <si>
    <t>金子　好幸</t>
  </si>
  <si>
    <t>(学)南山学園</t>
  </si>
  <si>
    <t>市瀬　英昭</t>
  </si>
  <si>
    <t>尾上　義和</t>
  </si>
  <si>
    <t>A3501</t>
  </si>
  <si>
    <t>水野　　浩</t>
  </si>
  <si>
    <t>(学)新名学園</t>
  </si>
  <si>
    <t>(学)明徳学園</t>
  </si>
  <si>
    <t>武井　清忠</t>
  </si>
  <si>
    <t>A3601</t>
  </si>
  <si>
    <t>(学)平和学園</t>
  </si>
  <si>
    <t>A3701</t>
  </si>
  <si>
    <t>佐々木　富紀子</t>
  </si>
  <si>
    <t>(学)聖和学院</t>
  </si>
  <si>
    <t>武藤　正</t>
  </si>
  <si>
    <t>(学)逗子開成学園</t>
  </si>
  <si>
    <t>A3801</t>
  </si>
  <si>
    <t>(学)相模女子大学</t>
  </si>
  <si>
    <t>風間　誠史</t>
  </si>
  <si>
    <t>A3802</t>
  </si>
  <si>
    <t>天野　雅秀</t>
  </si>
  <si>
    <t>(学)光明学園</t>
  </si>
  <si>
    <t>長澤　博文</t>
  </si>
  <si>
    <t>土井　崇司</t>
  </si>
  <si>
    <t>(学)東海大学</t>
  </si>
  <si>
    <t>松前  義昭</t>
  </si>
  <si>
    <t>飯田　敦往</t>
  </si>
  <si>
    <t>(学)麻布獣医学園</t>
  </si>
  <si>
    <t>A4201</t>
  </si>
  <si>
    <t>森永　浩司</t>
  </si>
  <si>
    <t>(学)大和学園</t>
  </si>
  <si>
    <t>利光　康伸</t>
  </si>
  <si>
    <t>小野　充</t>
  </si>
  <si>
    <t>(学)柏木学園</t>
  </si>
  <si>
    <t>柏木　照正</t>
  </si>
  <si>
    <t>A4301</t>
  </si>
  <si>
    <t>直理　賀一</t>
  </si>
  <si>
    <t>(学)向上学園</t>
  </si>
  <si>
    <t>山田　貴久</t>
  </si>
  <si>
    <t>A5701</t>
  </si>
  <si>
    <t>(学)立花学園</t>
  </si>
  <si>
    <t>込山　英弥</t>
  </si>
  <si>
    <t>A6001</t>
  </si>
  <si>
    <t>柳　宗一郎</t>
  </si>
  <si>
    <t>(学)函嶺白百合学園</t>
  </si>
  <si>
    <t>深堀　シヅ子</t>
  </si>
  <si>
    <t>A6801</t>
  </si>
  <si>
    <t>浦上　裕子</t>
  </si>
  <si>
    <t>(学)シュタイナー学園</t>
  </si>
  <si>
    <t>C0901</t>
  </si>
  <si>
    <t>三浦　成子</t>
  </si>
  <si>
    <t>C1601</t>
  </si>
  <si>
    <t>C4101</t>
  </si>
  <si>
    <t>(学)鈴木学園</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</si>
  <si>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</si>
  <si>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</si>
  <si>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</si>
  <si>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</si>
  <si>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</si>
  <si>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</si>
  <si>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</si>
  <si>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</si>
  <si>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</si>
  <si>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</si>
  <si>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</si>
  <si>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</si>
  <si>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金額</t>
    <rPh sb="0" eb="2">
      <t>キンガク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</si>
  <si>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</si>
  <si>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</si>
  <si>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</si>
  <si>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</si>
  <si>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</si>
  <si>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</si>
  <si>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</si>
  <si>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</si>
  <si>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</si>
  <si>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</si>
  <si>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</si>
  <si>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</si>
  <si>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</si>
  <si>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</si>
  <si>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</si>
  <si>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</si>
  <si>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</si>
  <si>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</si>
  <si>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</si>
  <si>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</si>
  <si>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</si>
  <si>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</si>
  <si>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</si>
  <si>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</si>
  <si>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</si>
  <si>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</si>
  <si>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</si>
  <si>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</si>
  <si>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</si>
  <si>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</si>
  <si>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</si>
  <si>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</si>
  <si>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</si>
  <si>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</si>
  <si>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</si>
  <si>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</si>
  <si>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</si>
  <si>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</si>
  <si>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</si>
  <si>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</si>
  <si>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</si>
  <si>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</si>
  <si>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</si>
  <si>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</si>
  <si>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</si>
  <si>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</si>
  <si>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</si>
  <si>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</si>
  <si>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</si>
  <si>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</si>
  <si>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</si>
  <si>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</si>
  <si>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</si>
  <si>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</si>
  <si>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</si>
  <si>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</si>
  <si>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</si>
  <si>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成績基準</t>
    <rPh sb="0" eb="2">
      <t>セイセキ</t>
    </rPh>
    <rPh sb="2" eb="4">
      <t>キジュン</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</si>
  <si>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</si>
  <si>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</si>
  <si>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</si>
  <si>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</si>
  <si>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部活名</t>
    <rPh sb="0" eb="1">
      <t>ブ</t>
    </rPh>
    <rPh sb="2" eb="3">
      <t>メイ</t>
    </rPh>
    <phoneticPr fontId="1"/>
  </si>
  <si>
    <t>団体表彰</t>
    <rPh sb="0" eb="2">
      <t>ダンタイ</t>
    </rPh>
    <rPh sb="2" eb="4">
      <t>ヒョウショウ</t>
    </rPh>
    <phoneticPr fontId="1"/>
  </si>
  <si>
    <t>個人表彰</t>
    <rPh sb="0" eb="2">
      <t>コジン</t>
    </rPh>
    <rPh sb="2" eb="4">
      <t>ヒョウショウ</t>
    </rPh>
    <phoneticPr fontId="1"/>
  </si>
  <si>
    <t>積極的な部活動</t>
    <rPh sb="0" eb="3">
      <t>セッキョクテキ</t>
    </rPh>
    <rPh sb="4" eb="7">
      <t>ブカツドウ</t>
    </rPh>
    <phoneticPr fontId="1"/>
  </si>
  <si>
    <t>他の模範となる成績</t>
    <rPh sb="0" eb="1">
      <t>タ</t>
    </rPh>
    <rPh sb="2" eb="4">
      <t>モハン</t>
    </rPh>
    <rPh sb="7" eb="9">
      <t>セイセキ</t>
    </rPh>
    <phoneticPr fontId="1"/>
  </si>
  <si>
    <t>件数</t>
    <rPh sb="0" eb="2">
      <t>ケンスウ</t>
    </rPh>
    <phoneticPr fontId="1"/>
  </si>
  <si>
    <t>氏名（個人/ﾁｰﾑ表彰の場合）</t>
    <rPh sb="0" eb="2">
      <t>シメイ</t>
    </rPh>
    <rPh sb="3" eb="5">
      <t>コジン</t>
    </rPh>
    <rPh sb="9" eb="11">
      <t>ヒョウショウ</t>
    </rPh>
    <rPh sb="12" eb="14">
      <t>バアイ</t>
    </rPh>
    <phoneticPr fontId="1"/>
  </si>
  <si>
    <t>表彰人数（個人/ﾁｰﾑ表彰の場合）</t>
    <rPh sb="0" eb="2">
      <t>ヒョウショウ</t>
    </rPh>
    <rPh sb="2" eb="4">
      <t>ニンズウ</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</si>
  <si>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</si>
  <si>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</si>
  <si>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番号</t>
  </si>
  <si>
    <t>学年</t>
  </si>
  <si>
    <t>組</t>
  </si>
  <si>
    <t>氏名</t>
  </si>
  <si>
    <t>中学３年時の欠席日数</t>
  </si>
  <si>
    <t>対象生徒割合（自動計算）</t>
    <rPh sb="0" eb="2">
      <t>タイショウ</t>
    </rPh>
    <rPh sb="2" eb="4">
      <t>セイト</t>
    </rPh>
    <rPh sb="4" eb="6">
      <t>ワリアイ</t>
    </rPh>
    <rPh sb="7" eb="9">
      <t>ジドウ</t>
    </rPh>
    <rPh sb="9" eb="11">
      <t>ケイサン</t>
    </rPh>
    <phoneticPr fontId="1"/>
  </si>
  <si>
    <t>生 徒 氏 名</t>
    <rPh sb="0" eb="1">
      <t>セイ</t>
    </rPh>
    <rPh sb="2" eb="3">
      <t>ト</t>
    </rPh>
    <rPh sb="4" eb="5">
      <t>シ</t>
    </rPh>
    <rPh sb="6" eb="7">
      <t>ナ</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</si>
  <si>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</si>
  <si>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</si>
  <si>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</si>
  <si>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</si>
  <si>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</si>
  <si>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</si>
  <si>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</si>
  <si>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</si>
  <si>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</si>
  <si>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</si>
  <si>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</si>
  <si>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</si>
  <si>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</si>
  <si>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</si>
  <si>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</si>
  <si>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</si>
  <si>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</si>
  <si>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</si>
  <si>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</si>
  <si>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</si>
  <si>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</si>
  <si>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</si>
  <si>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</si>
  <si>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</si>
  <si>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</si>
  <si>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</si>
  <si>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</si>
  <si>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</si>
  <si>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</si>
  <si>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入学時の募集案内やパンフレット等の添付をしたか。</t>
    <rPh sb="0" eb="3">
      <t>ニュウガクジ</t>
    </rPh>
    <rPh sb="4" eb="6">
      <t>ボシュウ</t>
    </rPh>
    <rPh sb="6" eb="8">
      <t>アンナイ</t>
    </rPh>
    <rPh sb="15" eb="16">
      <t>トウ</t>
    </rPh>
    <rPh sb="17" eb="19">
      <t>テンプ</t>
    </rPh>
    <phoneticPr fontId="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</si>
  <si>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</si>
  <si>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</si>
  <si>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</si>
  <si>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</si>
  <si>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</si>
  <si>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表彰対象</t>
    <rPh sb="0" eb="2">
      <t>ヒョウショウ</t>
    </rPh>
    <rPh sb="2" eb="4">
      <t>タイショウ</t>
    </rPh>
    <phoneticPr fontId="1"/>
  </si>
  <si>
    <t>表彰や成績を証明する資料を添付してください。（表彰状や大会結果等、成績を証明するもの）</t>
    <rPh sb="0" eb="2">
      <t>ヒョウショウ</t>
    </rPh>
    <rPh sb="3" eb="5">
      <t>セイセキ</t>
    </rPh>
    <rPh sb="6" eb="8">
      <t>ショウメイ</t>
    </rPh>
    <rPh sb="10" eb="12">
      <t>シリョウ</t>
    </rPh>
    <rPh sb="13" eb="15">
      <t>テンプ</t>
    </rPh>
    <rPh sb="23" eb="26">
      <t>ヒョウショウジョウ</t>
    </rPh>
    <rPh sb="27" eb="29">
      <t>タイカイ</t>
    </rPh>
    <rPh sb="29" eb="31">
      <t>ケッカ</t>
    </rPh>
    <rPh sb="31" eb="32">
      <t>トウ</t>
    </rPh>
    <rPh sb="33" eb="35">
      <t>セイセキ</t>
    </rPh>
    <rPh sb="36" eb="38">
      <t>ショウメイ</t>
    </rPh>
    <phoneticPr fontId="1"/>
  </si>
  <si>
    <t>積極的な部活動・他の模範となる成績</t>
    <phoneticPr fontId="1"/>
  </si>
  <si>
    <t>-</t>
    <phoneticPr fontId="1"/>
  </si>
  <si>
    <t>-</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</si>
  <si>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</si>
  <si>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</si>
  <si>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</si>
  <si>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</si>
  <si>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</si>
  <si>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</si>
  <si>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</si>
  <si>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</si>
  <si>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</si>
  <si>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</si>
  <si>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</si>
  <si>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</si>
  <si>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</si>
  <si>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「積極的に不登校生徒を受け入れる体制」の具体的な内容を入力してください。</t>
    <rPh sb="1" eb="3">
      <t>セッキョク</t>
    </rPh>
    <rPh sb="3" eb="4">
      <t>テキ</t>
    </rPh>
    <rPh sb="5" eb="10">
      <t>フトウコウセイト</t>
    </rPh>
    <rPh sb="11" eb="12">
      <t>ウ</t>
    </rPh>
    <rPh sb="13" eb="14">
      <t>イ</t>
    </rPh>
    <rPh sb="16" eb="18">
      <t>タイセイ</t>
    </rPh>
    <rPh sb="20" eb="23">
      <t>グタイテキ</t>
    </rPh>
    <rPh sb="24" eb="26">
      <t>ナイヨウ</t>
    </rPh>
    <rPh sb="27" eb="29">
      <t>ニュウリョク</t>
    </rPh>
    <phoneticPr fontId="1"/>
  </si>
  <si>
    <t>高校１年生の不登校生徒対策に従事している教職員はいるか選択してください。（専任）</t>
    <rPh sb="0" eb="2">
      <t>コウコウ</t>
    </rPh>
    <rPh sb="3" eb="5">
      <t>ネンセイ</t>
    </rPh>
    <rPh sb="6" eb="9">
      <t>フトウコウ</t>
    </rPh>
    <rPh sb="9" eb="11">
      <t>セイト</t>
    </rPh>
    <rPh sb="11" eb="13">
      <t>タイサク</t>
    </rPh>
    <rPh sb="14" eb="16">
      <t>ジュウジ</t>
    </rPh>
    <rPh sb="20" eb="23">
      <t>キョウショクイン</t>
    </rPh>
    <rPh sb="27" eb="29">
      <t>センタク</t>
    </rPh>
    <rPh sb="37" eb="39">
      <t>センニン</t>
    </rPh>
    <phoneticPr fontId="1"/>
  </si>
  <si>
    <t>常勤・非常勤の別を選択してください。</t>
    <rPh sb="0" eb="2">
      <t>ジョウキン</t>
    </rPh>
    <rPh sb="3" eb="6">
      <t>ヒジョウキン</t>
    </rPh>
    <rPh sb="7" eb="8">
      <t>ベツ</t>
    </rPh>
    <rPh sb="9" eb="11">
      <t>センタク</t>
    </rPh>
    <phoneticPr fontId="1"/>
  </si>
  <si>
    <t>週の勤務日数を入力してください。</t>
    <rPh sb="0" eb="1">
      <t>シュウ</t>
    </rPh>
    <rPh sb="4" eb="6">
      <t>ニッスウ</t>
    </rPh>
    <rPh sb="7" eb="9">
      <t>ニュウリョク</t>
    </rPh>
    <phoneticPr fontId="1"/>
  </si>
  <si>
    <t>一週間の勤務時間を入力してください。</t>
    <rPh sb="0" eb="3">
      <t>イッシュウカン</t>
    </rPh>
    <rPh sb="4" eb="6">
      <t>キンム</t>
    </rPh>
    <rPh sb="6" eb="8">
      <t>ジカン</t>
    </rPh>
    <rPh sb="9" eb="11">
      <t>ニュウリョク</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</si>
  <si>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</si>
  <si>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</si>
  <si>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</si>
  <si>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</si>
  <si>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</si>
  <si>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</si>
  <si>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</si>
  <si>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</si>
  <si>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</si>
  <si>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</si>
  <si>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</si>
  <si>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</si>
  <si>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</si>
  <si>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</si>
  <si>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</si>
  <si>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</si>
  <si>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</si>
  <si>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</si>
  <si>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</si>
  <si>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</si>
  <si>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</si>
  <si>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</si>
  <si>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</si>
  <si>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</si>
  <si>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</si>
  <si>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</si>
  <si>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</si>
  <si>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</si>
  <si>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</si>
  <si>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</si>
  <si>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</si>
  <si>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</si>
  <si>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</si>
  <si>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</si>
  <si>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</si>
  <si>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</si>
  <si>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</si>
  <si>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</si>
  <si>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</si>
  <si>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</si>
  <si>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</si>
  <si>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</si>
  <si>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</si>
  <si>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</si>
  <si>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</si>
  <si>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</si>
  <si>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</si>
  <si>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</si>
  <si>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</si>
  <si>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</si>
  <si>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</si>
  <si>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</si>
  <si>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生徒の部活動加入率</t>
    <rPh sb="0" eb="2">
      <t>セイト</t>
    </rPh>
    <rPh sb="6" eb="9">
      <t>カニュウリツ</t>
    </rPh>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</si>
  <si>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</si>
  <si>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</si>
  <si>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</si>
  <si>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</si>
  <si>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</si>
  <si>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</si>
  <si>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</si>
  <si>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</si>
  <si>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</si>
  <si>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</si>
  <si>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</si>
  <si>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</si>
  <si>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</si>
  <si>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</si>
  <si>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</si>
  <si>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</si>
  <si>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a.表の項目を入力・選択してください。（グレーの部分は入力・選択しないでください。）</t>
    <rPh sb="24" eb="26">
      <t>ブブン</t>
    </rPh>
    <rPh sb="27" eb="29">
      <t>ニュウリョク</t>
    </rPh>
    <rPh sb="30" eb="32">
      <t>センタク</t>
    </rPh>
    <phoneticPr fontId="1"/>
  </si>
  <si>
    <t xml:space="preserve">b.長年にわたり活発な部活動（体育活動）を続けるなど、他の模範となる成果を上げているものの具体例
</t>
    <rPh sb="45" eb="48">
      <t>グタイレイ</t>
    </rPh>
    <phoneticPr fontId="1"/>
  </si>
  <si>
    <t>補助対象者の職名を入力してください。</t>
    <rPh sb="0" eb="2">
      <t>ホジョ</t>
    </rPh>
    <rPh sb="2" eb="4">
      <t>タイショウ</t>
    </rPh>
    <rPh sb="6" eb="8">
      <t>ショクメイ</t>
    </rPh>
    <rPh sb="9" eb="11">
      <t>ニュウリョク</t>
    </rPh>
    <phoneticPr fontId="1"/>
  </si>
  <si>
    <t>補助対象者の氏名を入力してください。</t>
    <rPh sb="0" eb="2">
      <t>ホジョ</t>
    </rPh>
    <rPh sb="2" eb="4">
      <t>タイショウ</t>
    </rPh>
    <rPh sb="4" eb="5">
      <t>シャ</t>
    </rPh>
    <rPh sb="6" eb="8">
      <t>シメイ</t>
    </rPh>
    <rPh sb="9" eb="11">
      <t>ニュウリョク</t>
    </rPh>
    <phoneticPr fontId="1"/>
  </si>
  <si>
    <t>a.高校１年生を対象とした不登校対策クラスを設置するなど、「積極的に不登校生徒の受入れ体制」を整え、かつ不登校対策に従事している教職員がいる場合、こちらに入力してください。</t>
    <rPh sb="2" eb="4">
      <t>コウコウ</t>
    </rPh>
    <rPh sb="5" eb="7">
      <t>ネンセイ</t>
    </rPh>
    <rPh sb="8" eb="10">
      <t>タイショウ</t>
    </rPh>
    <rPh sb="13" eb="16">
      <t>フトウコウ</t>
    </rPh>
    <rPh sb="16" eb="18">
      <t>タイサク</t>
    </rPh>
    <rPh sb="22" eb="24">
      <t>セッチ</t>
    </rPh>
    <rPh sb="30" eb="33">
      <t>セッキョクテキ</t>
    </rPh>
    <rPh sb="34" eb="37">
      <t>フトウコウ</t>
    </rPh>
    <rPh sb="37" eb="39">
      <t>セイト</t>
    </rPh>
    <rPh sb="40" eb="42">
      <t>ウケイ</t>
    </rPh>
    <rPh sb="43" eb="45">
      <t>タイセイ</t>
    </rPh>
    <rPh sb="47" eb="48">
      <t>トトノ</t>
    </rPh>
    <rPh sb="52" eb="55">
      <t>フトウコウ</t>
    </rPh>
    <rPh sb="55" eb="57">
      <t>タイサク</t>
    </rPh>
    <rPh sb="58" eb="60">
      <t>ジュウジ</t>
    </rPh>
    <rPh sb="64" eb="67">
      <t>キョウショクイン</t>
    </rPh>
    <rPh sb="70" eb="72">
      <t>バアイ</t>
    </rPh>
    <rPh sb="77" eb="79">
      <t>ニュウリョク</t>
    </rPh>
    <phoneticPr fontId="1"/>
  </si>
  <si>
    <t>ｂ.高校１年生のうち、中学３年時に年間３０日以上欠席した者が実員生徒数の５％以上在籍し、かつ常勤の生徒指導担当教諭（授業時間なし）、又は常勤若しくは勤務が週３日以上かつ週１２時間以上の非常勤の養護教諭、養護助教諭若しくは養護職員を加配している場合、こちらに入力してください。</t>
    <rPh sb="121" eb="123">
      <t>バアイ</t>
    </rPh>
    <rPh sb="128" eb="130">
      <t>ニュウリョク</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</si>
  <si>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</si>
  <si>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</si>
  <si>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</si>
  <si>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</si>
  <si>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b.長年にわたり活発な部活動（文化活動）を続けるなど、他の模範となる成果を上げているものの具体例</t>
    <rPh sb="15" eb="17">
      <t>ブンカ</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</si>
  <si>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</si>
  <si>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</si>
  <si>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</si>
  <si>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</si>
  <si>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</si>
  <si>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</si>
  <si>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</si>
  <si>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</si>
  <si>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</si>
  <si>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</si>
  <si>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</si>
  <si>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</si>
  <si>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</si>
  <si>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</si>
  <si>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</si>
  <si>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</si>
  <si>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</si>
  <si>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</si>
  <si>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</si>
  <si>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</si>
  <si>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</si>
  <si>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</si>
  <si>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</si>
  <si>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</si>
  <si>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</si>
  <si>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</si>
  <si>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</si>
  <si>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</si>
  <si>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</si>
  <si>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</si>
  <si>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</si>
  <si>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</si>
  <si>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</si>
  <si>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</si>
  <si>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</si>
  <si>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C1401</t>
    <phoneticPr fontId="1"/>
  </si>
  <si>
    <t>渡辺　啓司</t>
  </si>
  <si>
    <t>林　真理子</t>
  </si>
  <si>
    <t>(学)星槎</t>
  </si>
  <si>
    <t>大西　亜季</t>
  </si>
  <si>
    <t>岩武　学</t>
  </si>
  <si>
    <t>小倉　弘明</t>
  </si>
  <si>
    <t>②ICT教育環境の整備推進</t>
    <phoneticPr fontId="11"/>
  </si>
  <si>
    <t>臼井　公明</t>
    <rPh sb="0" eb="2">
      <t>ウスイ</t>
    </rPh>
    <rPh sb="3" eb="5">
      <t>コウメイ</t>
    </rPh>
    <phoneticPr fontId="1"/>
  </si>
  <si>
    <t>規矩　大義</t>
  </si>
  <si>
    <t>高倉　織江</t>
  </si>
  <si>
    <t>令和５年度</t>
    <rPh sb="0" eb="2">
      <t>レイワ</t>
    </rPh>
    <rPh sb="3" eb="5">
      <t>ネンド</t>
    </rPh>
    <phoneticPr fontId="1"/>
  </si>
  <si>
    <t>※１　その他県知事が認めるものとは、現在のところ、一般財団法人神奈川県私立中学高等学校協会</t>
    <phoneticPr fontId="1"/>
  </si>
  <si>
    <t>が設置する修学支援センターのみです。</t>
  </si>
  <si>
    <t>※２　通所している生徒の氏名を記載してください。</t>
    <rPh sb="3" eb="5">
      <t>ツウショ</t>
    </rPh>
    <rPh sb="9" eb="11">
      <t>セイト</t>
    </rPh>
    <rPh sb="12" eb="14">
      <t>シメイ</t>
    </rPh>
    <rPh sb="15" eb="17">
      <t>キサイ</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</si>
  <si>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</si>
  <si>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</si>
  <si>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</si>
  <si>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</si>
  <si>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</si>
  <si>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下記b欄への入力をしたか。</t>
    <rPh sb="0" eb="2">
      <t>カキ</t>
    </rPh>
    <rPh sb="3" eb="4">
      <t>ラン</t>
    </rPh>
    <rPh sb="6" eb="8">
      <t>ニュウリョク</t>
    </rPh>
    <phoneticPr fontId="1"/>
  </si>
  <si>
    <t>対象期間　　(自動反映）</t>
    <rPh sb="0" eb="2">
      <t>タイショウ</t>
    </rPh>
    <rPh sb="2" eb="4">
      <t>キカン</t>
    </rPh>
    <rPh sb="7" eb="9">
      <t>ジドウ</t>
    </rPh>
    <rPh sb="9" eb="11">
      <t>ハンエイ</t>
    </rPh>
    <phoneticPr fontId="1"/>
  </si>
  <si>
    <t>10ｱ</t>
    <phoneticPr fontId="1"/>
  </si>
  <si>
    <t>10ｲ</t>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</si>
  <si>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</si>
  <si>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補助申請を希望する項目について、提出する調査票を選択枠（１～13)で◯を選択してください。</t>
    <rPh sb="9" eb="11">
      <t>コウモク</t>
    </rPh>
    <rPh sb="16" eb="18">
      <t>テイシュツ</t>
    </rPh>
    <rPh sb="20" eb="23">
      <t>チョウサヒョウ</t>
    </rPh>
    <rPh sb="24" eb="27">
      <t>センタクワク</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</si>
  <si>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</si>
  <si>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</si>
  <si>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</si>
  <si>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</si>
  <si>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</si>
  <si>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１１．不登校生徒の受入れ</t>
    <rPh sb="3" eb="6">
      <t>フトウコウ</t>
    </rPh>
    <rPh sb="6" eb="8">
      <t>セイト</t>
    </rPh>
    <rPh sb="9" eb="11">
      <t>ウケイレ</t>
    </rPh>
    <phoneticPr fontId="1"/>
  </si>
  <si>
    <t>１２．不登校生徒の修学支援</t>
    <rPh sb="3" eb="6">
      <t>フトウコウ</t>
    </rPh>
    <rPh sb="6" eb="8">
      <t>セイト</t>
    </rPh>
    <rPh sb="9" eb="11">
      <t>シュウガク</t>
    </rPh>
    <rPh sb="11" eb="13">
      <t>シエン</t>
    </rPh>
    <phoneticPr fontId="1"/>
  </si>
  <si>
    <t>※３　後日、補助金交付申請書を提出する際に、学校から修学支援センターへ経費を負担していることがわかる書類（契約書など）をご提出ください。</t>
    <rPh sb="3" eb="5">
      <t>ゴジツ</t>
    </rPh>
    <rPh sb="6" eb="9">
      <t>ホジョキン</t>
    </rPh>
    <rPh sb="9" eb="11">
      <t>コウフ</t>
    </rPh>
    <rPh sb="11" eb="13">
      <t>シンセイ</t>
    </rPh>
    <rPh sb="13" eb="14">
      <t>ショ</t>
    </rPh>
    <rPh sb="15" eb="17">
      <t>テイシュツ</t>
    </rPh>
    <rPh sb="19" eb="20">
      <t>サイ</t>
    </rPh>
    <rPh sb="22" eb="24">
      <t>ガッコウ</t>
    </rPh>
    <phoneticPr fontId="1"/>
  </si>
  <si>
    <t>令和６年度現況調査における教職員名簿に記載のある教職員か選択してください。</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rPh sb="28" eb="30">
      <t>センタク</t>
    </rPh>
    <phoneticPr fontId="1"/>
  </si>
  <si>
    <t>高校１年生（令和６年５月１日現在）のうち、中学３年時に年間30日以上欠席した人数を入力してください。</t>
    <rPh sb="0" eb="2">
      <t>コウコウ</t>
    </rPh>
    <rPh sb="3" eb="5">
      <t>ネンセイ</t>
    </rPh>
    <rPh sb="6" eb="8">
      <t>レイワ</t>
    </rPh>
    <rPh sb="9" eb="10">
      <t>ネン</t>
    </rPh>
    <rPh sb="11" eb="12">
      <t>ツキ</t>
    </rPh>
    <rPh sb="13" eb="14">
      <t>ニチ</t>
    </rPh>
    <rPh sb="14" eb="16">
      <t>ゲンザイ</t>
    </rPh>
    <rPh sb="21" eb="23">
      <t>チュウガク</t>
    </rPh>
    <rPh sb="24" eb="25">
      <t>ネン</t>
    </rPh>
    <rPh sb="25" eb="26">
      <t>ジ</t>
    </rPh>
    <rPh sb="27" eb="29">
      <t>ネンカン</t>
    </rPh>
    <rPh sb="31" eb="32">
      <t>ニチ</t>
    </rPh>
    <rPh sb="32" eb="34">
      <t>イジョウ</t>
    </rPh>
    <rPh sb="34" eb="36">
      <t>ケッセキ</t>
    </rPh>
    <rPh sb="38" eb="40">
      <t>ニンズウ</t>
    </rPh>
    <rPh sb="41" eb="43">
      <t>ニュウリョク</t>
    </rPh>
    <phoneticPr fontId="1"/>
  </si>
  <si>
    <t>高校１年生の実員を入力してください。（令和６年５月１日現在）</t>
    <rPh sb="0" eb="2">
      <t>コウコウ</t>
    </rPh>
    <rPh sb="3" eb="5">
      <t>ネンセイ</t>
    </rPh>
    <rPh sb="6" eb="8">
      <t>ジツイン</t>
    </rPh>
    <rPh sb="9" eb="11">
      <t>ニュウリョク</t>
    </rPh>
    <rPh sb="19" eb="21">
      <t>レイワ</t>
    </rPh>
    <rPh sb="22" eb="23">
      <t>ネン</t>
    </rPh>
    <rPh sb="24" eb="25">
      <t>ガツ</t>
    </rPh>
    <rPh sb="26" eb="29">
      <t>ニチゲンザイ</t>
    </rPh>
    <phoneticPr fontId="1"/>
  </si>
  <si>
    <t>（別紙）の高校１年生（令和６年５月１日現在）のうち、中学３年時に年間30日以上欠席した人数一覧を作成したか。</t>
    <rPh sb="1" eb="3">
      <t>ベッシ</t>
    </rPh>
    <rPh sb="45" eb="47">
      <t>イチラン</t>
    </rPh>
    <rPh sb="48" eb="50">
      <t>サクセイ</t>
    </rPh>
    <phoneticPr fontId="1"/>
  </si>
  <si>
    <t>令和６年度現況調査における教職員名簿に記載のある教職員か選択してください。</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</si>
  <si>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10ｲ．文化活動の推進</t>
    <rPh sb="4" eb="6">
      <t>ブンカ</t>
    </rPh>
    <rPh sb="6" eb="8">
      <t>カツドウ</t>
    </rPh>
    <rPh sb="9" eb="11">
      <t>スイシン</t>
    </rPh>
    <phoneticPr fontId="1"/>
  </si>
  <si>
    <t>10ｱ.体育活動の推進</t>
    <rPh sb="4" eb="6">
      <t>タイイク</t>
    </rPh>
    <rPh sb="6" eb="8">
      <t>カツドウ</t>
    </rPh>
    <rPh sb="9" eb="11">
      <t>スイシン</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</si>
  <si>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</si>
  <si>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</si>
  <si>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</si>
  <si>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</si>
  <si>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</si>
  <si>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</si>
  <si>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</si>
  <si>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</si>
  <si>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</si>
  <si>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</si>
  <si>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</si>
  <si>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</si>
  <si>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</si>
  <si>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</si>
  <si>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</si>
  <si>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</si>
  <si>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</si>
  <si>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</si>
  <si>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学科</t>
  </si>
  <si>
    <t>男女</t>
  </si>
  <si>
    <t>学校法人コード</t>
  </si>
  <si>
    <t>設置者名（非学校法人）</t>
  </si>
  <si>
    <t>代表者名（非学校法人）</t>
  </si>
  <si>
    <t>設置者名（学校法人）</t>
  </si>
  <si>
    <t>代表者名（学校法人）</t>
  </si>
  <si>
    <t>高等学校（全日制）</t>
  </si>
  <si>
    <t>A</t>
  </si>
  <si>
    <t>A01</t>
  </si>
  <si>
    <t>白鵬女子高</t>
  </si>
  <si>
    <t>ﾊｸﾎｳｼﾞｮｼｺｳﾄｳｶﾞｯｺｳ</t>
  </si>
  <si>
    <t>ﾊｸﾎｳｼﾞｮｼ</t>
  </si>
  <si>
    <t>玉川　匡彦</t>
    <rPh sb="0" eb="2">
      <t>タマガワ</t>
    </rPh>
    <rPh sb="3" eb="5">
      <t>クニヒコ</t>
    </rPh>
    <phoneticPr fontId="1"/>
  </si>
  <si>
    <t>〒230-0074</t>
  </si>
  <si>
    <t>横浜市</t>
  </si>
  <si>
    <t>横浜市鶴見区</t>
  </si>
  <si>
    <t>鶴見区</t>
  </si>
  <si>
    <t>北寺尾４丁目10-13</t>
  </si>
  <si>
    <t>045-581-6721</t>
  </si>
  <si>
    <t>045-571-3372</t>
  </si>
  <si>
    <t>普</t>
  </si>
  <si>
    <t>女</t>
  </si>
  <si>
    <t>216905</t>
  </si>
  <si>
    <t/>
  </si>
  <si>
    <t>聖ヨゼフ学園高</t>
  </si>
  <si>
    <t>ｾｲﾖｾﾞﾌｶﾞｸｴﾝｺｳﾄｳｶﾞｯｺｳ</t>
  </si>
  <si>
    <t>ｾｲﾖｾﾞﾌｶﾞｸｴﾝ</t>
  </si>
  <si>
    <t>〒230-0016</t>
  </si>
  <si>
    <t>東寺尾北台11-1</t>
  </si>
  <si>
    <t>045-581-8808</t>
  </si>
  <si>
    <t>045-584-0831</t>
  </si>
  <si>
    <t>010102</t>
  </si>
  <si>
    <t>橘学苑高</t>
  </si>
  <si>
    <t>ﾀﾁﾊﾞﾅｶﾞｸｴﾝｺｳﾄｳｶﾞｯｺｳ</t>
  </si>
  <si>
    <t>ﾀﾁﾊﾞﾅｶﾞｸｴﾝ</t>
  </si>
  <si>
    <t>〒230-0073</t>
  </si>
  <si>
    <t>獅子ヶ谷１丁目10-35</t>
  </si>
  <si>
    <t>045-581-0063</t>
  </si>
  <si>
    <t>045-584-8643</t>
  </si>
  <si>
    <t>共</t>
  </si>
  <si>
    <t>010103</t>
  </si>
  <si>
    <t>池上　幸保</t>
    <rPh sb="0" eb="2">
      <t>イケガミ</t>
    </rPh>
    <rPh sb="3" eb="4">
      <t>シアワ</t>
    </rPh>
    <rPh sb="4" eb="5">
      <t>タモツ</t>
    </rPh>
    <phoneticPr fontId="1"/>
  </si>
  <si>
    <t>鶴見大学附属高</t>
  </si>
  <si>
    <t>ﾂﾙﾐﾀﾞｲｶﾞｸﾌｿﾞｸｺｳﾄｳｶﾞｯｺｳ</t>
  </si>
  <si>
    <t>ﾂﾙﾐﾀﾞｲｶﾞｸﾌｿﾞｸ</t>
  </si>
  <si>
    <t>岸本　力也</t>
    <rPh sb="0" eb="2">
      <t>キシモト</t>
    </rPh>
    <rPh sb="3" eb="5">
      <t>リキヤ</t>
    </rPh>
    <phoneticPr fontId="1"/>
  </si>
  <si>
    <t>〒230-0063</t>
  </si>
  <si>
    <t>鶴見２丁目2-1</t>
  </si>
  <si>
    <t>045-581-6325</t>
  </si>
  <si>
    <t>045-581-6329</t>
  </si>
  <si>
    <t>110101</t>
  </si>
  <si>
    <t>法政大学国際高</t>
  </si>
  <si>
    <t>ﾎｳｾｲﾀﾞｲｶﾞｸｺｸｻｲｺｳﾄｳｶﾞｯｺｳ</t>
  </si>
  <si>
    <t>ﾎｳｾｲﾀﾞｲｶﾞｸｺｸｻｲ</t>
  </si>
  <si>
    <t>〒230-0078</t>
  </si>
  <si>
    <t>岸谷１丁目13-1</t>
  </si>
  <si>
    <t>045-571-4482</t>
  </si>
  <si>
    <t>045-581-9991</t>
  </si>
  <si>
    <t>316901</t>
  </si>
  <si>
    <t>廣瀬　克哉</t>
    <rPh sb="0" eb="2">
      <t>ヒロセ</t>
    </rPh>
    <rPh sb="3" eb="5">
      <t>カツヤ</t>
    </rPh>
    <phoneticPr fontId="31"/>
  </si>
  <si>
    <t>A02</t>
  </si>
  <si>
    <t>浅野高</t>
  </si>
  <si>
    <t>ｱｻﾉｺｳﾄｳｶﾞｯｺｳ</t>
  </si>
  <si>
    <t>ｱｻﾉ</t>
  </si>
  <si>
    <t>〒221-0012</t>
  </si>
  <si>
    <t>横浜市神奈川区</t>
  </si>
  <si>
    <t>神奈川区</t>
  </si>
  <si>
    <t>子安台１丁目3-1</t>
  </si>
  <si>
    <t>045-421-3281</t>
  </si>
  <si>
    <t>045-421-4080</t>
  </si>
  <si>
    <t>男</t>
  </si>
  <si>
    <t>010201</t>
  </si>
  <si>
    <t>神奈川学園高</t>
  </si>
  <si>
    <t>ｶﾅｶﾞﾜｶﾞｸｴﾝｺｳﾄｳｶﾞｯｺｳ</t>
  </si>
  <si>
    <t>ｶﾅｶﾞﾜｶﾞｸｴﾝ</t>
  </si>
  <si>
    <t>〒221-0844</t>
  </si>
  <si>
    <t>沢渡18</t>
  </si>
  <si>
    <t>045-311-2961</t>
  </si>
  <si>
    <t>045-311-2474</t>
  </si>
  <si>
    <t>010202</t>
  </si>
  <si>
    <t>横浜創英高</t>
  </si>
  <si>
    <t>ﾖｺﾊﾏｿｳｴｲｺｳﾄｳｶﾞｯｺｳ</t>
  </si>
  <si>
    <t>ﾖｺﾊﾏｿｳｴｲ</t>
  </si>
  <si>
    <t>本間　朋弘</t>
    <rPh sb="0" eb="2">
      <t>ホンマ</t>
    </rPh>
    <rPh sb="3" eb="5">
      <t>トモヒロ</t>
    </rPh>
    <phoneticPr fontId="1"/>
  </si>
  <si>
    <t>〒221-0004</t>
  </si>
  <si>
    <t>西大口28</t>
  </si>
  <si>
    <t>045-421-3121</t>
  </si>
  <si>
    <t>045-421-3125</t>
  </si>
  <si>
    <t>110202</t>
  </si>
  <si>
    <t>ｿｳｼﾝｼﾞｮｶﾞｯｺｳｺｳﾄｳｶﾞｸﾌﾞ</t>
  </si>
  <si>
    <t>ｿｳｼﾝｼﾞｮｶﾞｯｺｳ</t>
  </si>
  <si>
    <t>島名　恭子</t>
    <rPh sb="0" eb="2">
      <t>シマナ</t>
    </rPh>
    <rPh sb="3" eb="5">
      <t>キョウコ</t>
    </rPh>
    <phoneticPr fontId="1"/>
  </si>
  <si>
    <t>〒221-8720</t>
  </si>
  <si>
    <t>中丸8</t>
  </si>
  <si>
    <t>045-491-3686</t>
  </si>
  <si>
    <t>045-491-6715</t>
  </si>
  <si>
    <t>010203</t>
  </si>
  <si>
    <t>浅古　弘</t>
    <rPh sb="0" eb="2">
      <t>アサコ</t>
    </rPh>
    <rPh sb="3" eb="4">
      <t>ヒロシ</t>
    </rPh>
    <phoneticPr fontId="1"/>
  </si>
  <si>
    <t>A04</t>
  </si>
  <si>
    <t>聖光学院高</t>
  </si>
  <si>
    <t>ｾｲｺｳｶﾞｸｲﾝｺｳﾄｳｶﾞｯｺｳ</t>
  </si>
  <si>
    <t>ｾｲｺｳｶﾞｸｲﾝ</t>
  </si>
  <si>
    <t>〒231-0837</t>
  </si>
  <si>
    <t>横浜市中区</t>
  </si>
  <si>
    <t>中区</t>
  </si>
  <si>
    <t>滝之上100</t>
  </si>
  <si>
    <t>045-621-2051</t>
  </si>
  <si>
    <t>045-621-2568</t>
  </si>
  <si>
    <t>010401</t>
  </si>
  <si>
    <t>フェリス女学院高</t>
  </si>
  <si>
    <t>ﾌｪﾘｽｼﾞｮｶﾞｸｲﾝｺｳﾄｳｶﾞｯｺｳ</t>
  </si>
  <si>
    <t>ﾌｪﾘｽｼﾞｮｶﾞｸｲﾝ</t>
  </si>
  <si>
    <t>阿部　素子</t>
    <rPh sb="0" eb="2">
      <t>アベ</t>
    </rPh>
    <rPh sb="3" eb="4">
      <t>ソ</t>
    </rPh>
    <rPh sb="4" eb="5">
      <t>コ</t>
    </rPh>
    <phoneticPr fontId="1"/>
  </si>
  <si>
    <t>〒231-8660</t>
  </si>
  <si>
    <t>山手町178</t>
  </si>
  <si>
    <t>045-641-0242</t>
  </si>
  <si>
    <t>045-201-4241</t>
  </si>
  <si>
    <t>110401</t>
  </si>
  <si>
    <t>横浜共立学園高</t>
  </si>
  <si>
    <t>ﾖｺﾊﾏｷｮｳﾘﾂｶﾞｸｴﾝｺｳﾄｳｶﾞｯｺｳ</t>
  </si>
  <si>
    <t>ﾖｺﾊﾏｷｮｳﾘﾂｶﾞｸｴﾝ</t>
  </si>
  <si>
    <t>〒231-8662</t>
  </si>
  <si>
    <t>山手町212</t>
  </si>
  <si>
    <t>045-641-3785</t>
  </si>
  <si>
    <t>045-641-9188</t>
  </si>
  <si>
    <t>010402</t>
  </si>
  <si>
    <t>横浜女学院高</t>
  </si>
  <si>
    <t>ﾖｺﾊﾏｼﾞｮｶﾞｸｲﾝｺｳﾄｳｶﾞｯｺｳ</t>
  </si>
  <si>
    <t>ﾖｺﾊﾏｼﾞｮｶﾞｸｲﾝ</t>
  </si>
  <si>
    <t>〒231-8661</t>
  </si>
  <si>
    <t>山手町203</t>
  </si>
  <si>
    <t>045-681-7767</t>
  </si>
  <si>
    <t>045-681-2787</t>
  </si>
  <si>
    <t>010403</t>
  </si>
  <si>
    <t>横浜雙葉高</t>
  </si>
  <si>
    <t>ﾖｺﾊﾏﾌﾀﾊﾞｺｳﾄｳｶﾞｯｺｳ</t>
  </si>
  <si>
    <t>ﾖｺﾊﾏﾌﾀﾊﾞ</t>
  </si>
  <si>
    <t>木下　庸子</t>
    <rPh sb="3" eb="4">
      <t>ヨウ</t>
    </rPh>
    <rPh sb="4" eb="5">
      <t>コ</t>
    </rPh>
    <phoneticPr fontId="1"/>
  </si>
  <si>
    <t>〒231-8653</t>
  </si>
  <si>
    <t>山手町88</t>
  </si>
  <si>
    <t>045-641-1004</t>
  </si>
  <si>
    <t>045-664-2420</t>
  </si>
  <si>
    <t>010405</t>
  </si>
  <si>
    <t>A05</t>
  </si>
  <si>
    <t>関東学院高</t>
  </si>
  <si>
    <t>ｶﾝﾄｳｶﾞｸｲﾝｺｳﾄｳｶﾞｯｺｳ</t>
  </si>
  <si>
    <t>ｶﾝﾄｳｶﾞｸｲﾝ</t>
  </si>
  <si>
    <t>森田　祐二</t>
    <rPh sb="0" eb="2">
      <t>モリタ</t>
    </rPh>
    <rPh sb="3" eb="5">
      <t>ユウジ</t>
    </rPh>
    <phoneticPr fontId="1"/>
  </si>
  <si>
    <t>〒232-0002</t>
  </si>
  <si>
    <t>横浜市南区</t>
  </si>
  <si>
    <t>南区</t>
  </si>
  <si>
    <t>三春台4</t>
  </si>
  <si>
    <t>045-231-1001</t>
  </si>
  <si>
    <t>045-231-6630</t>
  </si>
  <si>
    <t>110801</t>
  </si>
  <si>
    <t>青山学院横浜英和高</t>
  </si>
  <si>
    <t>ｱｵﾔﾏｶﾞｸｲﾝﾖｺﾊﾏｴｲﾜｺｳﾄｳｶﾞｯｺｳ</t>
  </si>
  <si>
    <t>ｱｵﾔﾏｶﾞｸｲﾝﾖｺﾊﾏｴｲﾜ</t>
  </si>
  <si>
    <t>〒232-8580</t>
  </si>
  <si>
    <t>蒔田町124</t>
  </si>
  <si>
    <t>045-731-2861</t>
  </si>
  <si>
    <t>045-712-8773</t>
  </si>
  <si>
    <t>共</t>
    <rPh sb="0" eb="1">
      <t>トモ</t>
    </rPh>
    <phoneticPr fontId="1"/>
  </si>
  <si>
    <t>010501</t>
  </si>
  <si>
    <t>嶋田　順好</t>
    <rPh sb="0" eb="2">
      <t>シマダ</t>
    </rPh>
    <rPh sb="3" eb="4">
      <t>ジュン</t>
    </rPh>
    <rPh sb="4" eb="5">
      <t>ヨシミ</t>
    </rPh>
    <phoneticPr fontId="1"/>
  </si>
  <si>
    <t>A06</t>
  </si>
  <si>
    <t>横浜清風高</t>
  </si>
  <si>
    <t>ﾖｺﾊﾏｾｲﾌｳｺｳﾄｳｶﾞｯｺｳ</t>
  </si>
  <si>
    <t>ﾖｺﾊﾏｾｲﾌｳ</t>
  </si>
  <si>
    <t>〒240-0023</t>
  </si>
  <si>
    <t>横浜市保土ケ谷区</t>
  </si>
  <si>
    <t>保土ケ谷区</t>
  </si>
  <si>
    <t>岩井町447</t>
  </si>
  <si>
    <t>045-731-4361</t>
  </si>
  <si>
    <t>045-716-0202</t>
  </si>
  <si>
    <t>010601</t>
  </si>
  <si>
    <t>A07</t>
  </si>
  <si>
    <t>横浜学園高</t>
  </si>
  <si>
    <t>ﾖｺﾊﾏｶﾞｸｴﾝｺｳﾄｳｶﾞｯｺｳ</t>
  </si>
  <si>
    <t>ﾖｺﾊﾏｶﾞｸｴﾝ</t>
  </si>
  <si>
    <t>〒235-0021</t>
  </si>
  <si>
    <t>横浜市磯子区</t>
  </si>
  <si>
    <t>磯子区</t>
  </si>
  <si>
    <t>岡村２丁目4-1</t>
  </si>
  <si>
    <t>045-751-6941</t>
  </si>
  <si>
    <t>045-761-7956</t>
  </si>
  <si>
    <t>010701</t>
  </si>
  <si>
    <t>A08</t>
  </si>
  <si>
    <t>関東学院六浦高</t>
  </si>
  <si>
    <t>ｶﾝﾄｳｶﾞｸｲﾝﾑﾂｳﾗｺｳﾄｳｶﾞｯｺｳ</t>
  </si>
  <si>
    <t>ｶﾝﾄｳｶﾞｸｲﾝﾑﾂｳﾗ</t>
  </si>
  <si>
    <t>〒236-8504</t>
  </si>
  <si>
    <t>横浜市金沢区</t>
  </si>
  <si>
    <t>金沢区</t>
  </si>
  <si>
    <t>六浦東１丁目50-1</t>
  </si>
  <si>
    <t>045-781-2525</t>
  </si>
  <si>
    <t>045-781-2527</t>
  </si>
  <si>
    <t>横浜高</t>
  </si>
  <si>
    <t>ﾖｺﾊﾏｺｳﾄｳｶﾞｯｺｳ</t>
  </si>
  <si>
    <t>ﾖｺﾊﾏ</t>
  </si>
  <si>
    <t>〒236-0053</t>
  </si>
  <si>
    <t>能見台通46-1</t>
  </si>
  <si>
    <t>045-781-3396</t>
  </si>
  <si>
    <t>045-785-1541</t>
  </si>
  <si>
    <t>010802</t>
  </si>
  <si>
    <t>横浜創学館高</t>
  </si>
  <si>
    <t>ﾖｺﾊﾏｿｳｶﾞｸｶﾝｺｳﾄｳｶﾞｯｺｳ</t>
  </si>
  <si>
    <t>ﾖｺﾊﾏｿｳｶﾞｸｶﾝ</t>
  </si>
  <si>
    <t>梅澤　一之</t>
  </si>
  <si>
    <t>〒236-0037</t>
  </si>
  <si>
    <t>六浦東１丁目43-1</t>
  </si>
  <si>
    <t>045-781-0631</t>
  </si>
  <si>
    <t>045-781-3239</t>
  </si>
  <si>
    <t>普/科技/情経</t>
  </si>
  <si>
    <t>010801</t>
  </si>
  <si>
    <t>梅澤　一之</t>
    <rPh sb="0" eb="2">
      <t>ウメザワ</t>
    </rPh>
    <rPh sb="3" eb="5">
      <t>カズユキ</t>
    </rPh>
    <phoneticPr fontId="1"/>
  </si>
  <si>
    <t>A09</t>
  </si>
  <si>
    <t>慶應義塾高</t>
  </si>
  <si>
    <t>ｹｲｵｳｷﾞｼﾞｭｸｺｳﾄｳｶﾞｯｺｳ</t>
  </si>
  <si>
    <t>ｹｲｵｳｷﾞｼﾞｭｸ</t>
  </si>
  <si>
    <t>阿久澤　武史</t>
    <rPh sb="0" eb="3">
      <t>アクサワ</t>
    </rPh>
    <rPh sb="4" eb="5">
      <t>タケシ</t>
    </rPh>
    <phoneticPr fontId="1"/>
  </si>
  <si>
    <t>〒223-8524</t>
  </si>
  <si>
    <t>横浜市港北区</t>
  </si>
  <si>
    <t>港北区</t>
  </si>
  <si>
    <t>日吉４丁目1-2</t>
  </si>
  <si>
    <t>045-566-1381</t>
  </si>
  <si>
    <t>045-566-1378</t>
  </si>
  <si>
    <t>316902</t>
  </si>
  <si>
    <t>英理女子学院高</t>
  </si>
  <si>
    <t>ｴｲﾘｼﾞｮｼｶﾞｸｲﾝｺｳﾄｳｶﾞｯｺｳ</t>
  </si>
  <si>
    <t>ｴｲﾘｼﾞｮｼｶﾞｸｲﾝ</t>
  </si>
  <si>
    <t>髙木　暁子</t>
    <rPh sb="0" eb="2">
      <t>タカギ</t>
    </rPh>
    <rPh sb="3" eb="5">
      <t>アカツキコ</t>
    </rPh>
    <phoneticPr fontId="1"/>
  </si>
  <si>
    <t>〒222-0011</t>
  </si>
  <si>
    <t>菊名７丁目6-43</t>
  </si>
  <si>
    <t>045-431-8188</t>
  </si>
  <si>
    <t>045-431-8263</t>
  </si>
  <si>
    <t>普</t>
    <phoneticPr fontId="1"/>
  </si>
  <si>
    <t>010902</t>
  </si>
  <si>
    <t>日本大学高</t>
  </si>
  <si>
    <t>ﾆﾎﾝﾀﾞｲｶﾞｸｺｳﾄｳｶﾞｯｺｳ</t>
  </si>
  <si>
    <t>ﾆﾎﾝﾀﾞｲｶﾞｸ</t>
  </si>
  <si>
    <t>中園　健二</t>
    <rPh sb="0" eb="2">
      <t>ナカゾノ</t>
    </rPh>
    <rPh sb="3" eb="4">
      <t>タケル</t>
    </rPh>
    <rPh sb="4" eb="5">
      <t>ニ</t>
    </rPh>
    <phoneticPr fontId="1"/>
  </si>
  <si>
    <t>〒223-8566</t>
  </si>
  <si>
    <t>箕輪町２丁目9-1</t>
  </si>
  <si>
    <t>045-560-2600</t>
  </si>
  <si>
    <t>045-560-2810</t>
  </si>
  <si>
    <t>316904</t>
  </si>
  <si>
    <t>林　真理子</t>
    <rPh sb="0" eb="1">
      <t>ハヤシ</t>
    </rPh>
    <rPh sb="2" eb="5">
      <t>マリコ</t>
    </rPh>
    <phoneticPr fontId="1"/>
  </si>
  <si>
    <t>武相高</t>
  </si>
  <si>
    <t>ﾌﾞｿｳｺｳﾄｳｶﾞｯｺｳ</t>
  </si>
  <si>
    <t>ﾌﾞｿｳ</t>
  </si>
  <si>
    <t>石野　雅子</t>
    <rPh sb="0" eb="2">
      <t>イシノ</t>
    </rPh>
    <rPh sb="3" eb="5">
      <t>マサコ</t>
    </rPh>
    <phoneticPr fontId="1"/>
  </si>
  <si>
    <t>〒222-0023</t>
  </si>
  <si>
    <t>仲手原２丁目34-1</t>
  </si>
  <si>
    <t>045-401-9042</t>
  </si>
  <si>
    <t>045-401-3746</t>
  </si>
  <si>
    <t>普/商</t>
  </si>
  <si>
    <t>010903</t>
  </si>
  <si>
    <t>A10</t>
  </si>
  <si>
    <t>ｸﾓﾝｺｸｻｲｶﾞｸｴﾝｺｳﾄｳﾌﾞ</t>
  </si>
  <si>
    <t>ｸﾓﾝｺｸｻｲｶﾞｸｴﾝ</t>
  </si>
  <si>
    <t>〒244-0004</t>
  </si>
  <si>
    <t>横浜市戸塚区</t>
  </si>
  <si>
    <t>戸塚区</t>
  </si>
  <si>
    <t>小雀町777</t>
  </si>
  <si>
    <t>045-853-8200</t>
  </si>
  <si>
    <t>045-853-8220</t>
  </si>
  <si>
    <t>261001</t>
  </si>
  <si>
    <t>A12</t>
  </si>
  <si>
    <t>山手学院高</t>
  </si>
  <si>
    <t>ﾔﾏﾃｶﾞｸｲﾝｺｳﾄｳｶﾞｯｺｳ</t>
  </si>
  <si>
    <t>ﾔﾏﾃｶﾞｸｲﾝ</t>
  </si>
  <si>
    <t>蓑田　大</t>
    <rPh sb="0" eb="2">
      <t>ミノタ</t>
    </rPh>
    <rPh sb="3" eb="4">
      <t>オオ</t>
    </rPh>
    <phoneticPr fontId="1"/>
  </si>
  <si>
    <t>〒247-0013</t>
  </si>
  <si>
    <t>横浜市栄区</t>
  </si>
  <si>
    <t>栄区</t>
  </si>
  <si>
    <t>上郷町460</t>
  </si>
  <si>
    <t>045-891-2111</t>
  </si>
  <si>
    <t>045-894-2306</t>
  </si>
  <si>
    <t>010406</t>
  </si>
  <si>
    <t>松信　裕</t>
    <rPh sb="0" eb="1">
      <t>マツ</t>
    </rPh>
    <rPh sb="1" eb="2">
      <t>シン</t>
    </rPh>
    <rPh sb="3" eb="4">
      <t>ユウ</t>
    </rPh>
    <phoneticPr fontId="1"/>
  </si>
  <si>
    <t>A14</t>
  </si>
  <si>
    <t>横浜商科大学高等学校</t>
  </si>
  <si>
    <t>横浜商科大学高</t>
  </si>
  <si>
    <t>ﾖｺﾊﾏｼｮｳｶﾀﾞｲｶﾞｸｺｳﾄｳｶﾞｯｺｳ</t>
  </si>
  <si>
    <t>ﾖｺﾊﾏｼｮｳｶﾀﾞｲｶﾞｸ</t>
  </si>
  <si>
    <t>河野　隆</t>
    <rPh sb="0" eb="2">
      <t>コウノ</t>
    </rPh>
    <rPh sb="3" eb="4">
      <t>タカシ</t>
    </rPh>
    <phoneticPr fontId="1"/>
  </si>
  <si>
    <t>〒241-0005</t>
  </si>
  <si>
    <t>横浜市旭区</t>
  </si>
  <si>
    <t>旭区</t>
  </si>
  <si>
    <t>白根７丁目1-1</t>
  </si>
  <si>
    <t>045-951-2246</t>
  </si>
  <si>
    <t>045-955-3664</t>
  </si>
  <si>
    <t>011401</t>
  </si>
  <si>
    <t>星槎高</t>
  </si>
  <si>
    <t>ｾｲｻｺｳﾄｳｶﾞｯｺｳ</t>
  </si>
  <si>
    <t>ｾｲｻ</t>
  </si>
  <si>
    <t>〒241-0801</t>
  </si>
  <si>
    <t>若葉台４丁目35-1</t>
  </si>
  <si>
    <t>045-442-8686</t>
  </si>
  <si>
    <t>045-922-1651</t>
  </si>
  <si>
    <t>011402</t>
    <phoneticPr fontId="1"/>
  </si>
  <si>
    <t>金子　肇</t>
    <rPh sb="0" eb="2">
      <t>カネコ</t>
    </rPh>
    <rPh sb="3" eb="4">
      <t>ハジメ</t>
    </rPh>
    <phoneticPr fontId="1"/>
  </si>
  <si>
    <t>(学)星槎</t>
    <rPh sb="3" eb="5">
      <t>セイサ</t>
    </rPh>
    <phoneticPr fontId="31"/>
  </si>
  <si>
    <t>金子  　肇</t>
    <rPh sb="5" eb="6">
      <t>ハジメ</t>
    </rPh>
    <phoneticPr fontId="31"/>
  </si>
  <si>
    <t>横浜富士見丘学園高</t>
  </si>
  <si>
    <t>ﾖｺﾊﾏﾌｼﾞﾐｶﾞｵｶｶﾞｸｴﾝｺｳﾄｳｶﾞｯｺｳ</t>
  </si>
  <si>
    <t>ﾖｺﾊﾏﾌｼﾞﾐｶﾞｵｶｶﾞｸｴﾝ</t>
  </si>
  <si>
    <t>〒241-8502</t>
  </si>
  <si>
    <t>中沢１丁目24-1</t>
  </si>
  <si>
    <t>045-367-4380</t>
  </si>
  <si>
    <t>045-367-4381</t>
  </si>
  <si>
    <t>010301</t>
  </si>
  <si>
    <t>A15</t>
  </si>
  <si>
    <t>ﾓﾘﾑﾗｶﾞｸｴﾝｺｳﾄｳﾌﾞ</t>
  </si>
  <si>
    <t>ﾓﾘﾑﾗｶﾞｸｴﾝ</t>
  </si>
  <si>
    <t>Maxwell Jones Brett Antony</t>
    <phoneticPr fontId="1"/>
  </si>
  <si>
    <t>〒226-0026</t>
  </si>
  <si>
    <t>横浜市緑区</t>
  </si>
  <si>
    <t>緑区</t>
  </si>
  <si>
    <t>長津田町2695</t>
  </si>
  <si>
    <t>045-984-2505</t>
  </si>
  <si>
    <t>045-984-2565</t>
  </si>
  <si>
    <t>普/専攻科</t>
  </si>
  <si>
    <t>011502</t>
  </si>
  <si>
    <t>神奈川大学附属高</t>
  </si>
  <si>
    <t>ｶﾅｶﾞﾜﾀﾞｲｶﾞｸﾌｿﾞｸｺｳﾄｳｶﾞｯｺｳ</t>
  </si>
  <si>
    <t>ｶﾅｶﾞﾜﾀﾞｲｶﾞｸﾌｿﾞｸ</t>
  </si>
  <si>
    <t>小林　道夫</t>
    <rPh sb="0" eb="2">
      <t>コバヤシ</t>
    </rPh>
    <rPh sb="3" eb="5">
      <t>ミチオ</t>
    </rPh>
    <phoneticPr fontId="1"/>
  </si>
  <si>
    <t>〒226-0014</t>
  </si>
  <si>
    <t>台村町800</t>
  </si>
  <si>
    <t>045-934-6211</t>
  </si>
  <si>
    <t>045-934-6509</t>
  </si>
  <si>
    <t>110201</t>
  </si>
  <si>
    <t>石渡　卓</t>
    <rPh sb="0" eb="2">
      <t>イシワタリ</t>
    </rPh>
    <rPh sb="3" eb="4">
      <t>タク</t>
    </rPh>
    <phoneticPr fontId="1"/>
  </si>
  <si>
    <t>石渡　卓</t>
    <phoneticPr fontId="1"/>
  </si>
  <si>
    <t>横浜翠陵高</t>
  </si>
  <si>
    <t>ﾖｺﾊﾏｽｲﾘｮｳｺｳﾄｳｶﾞｯｺｳ</t>
  </si>
  <si>
    <t>ﾖｺﾊﾏｽｲﾘｮｳ</t>
  </si>
  <si>
    <t>山本　伸</t>
    <rPh sb="0" eb="2">
      <t>ヤマモト</t>
    </rPh>
    <rPh sb="3" eb="4">
      <t>ノ</t>
    </rPh>
    <phoneticPr fontId="1"/>
  </si>
  <si>
    <t>〒226-0015</t>
  </si>
  <si>
    <t>三保町1</t>
  </si>
  <si>
    <t>045-921-0301</t>
  </si>
  <si>
    <t>045-921-1843</t>
  </si>
  <si>
    <t>A16</t>
  </si>
  <si>
    <t>横浜隼人高</t>
  </si>
  <si>
    <t>ﾖｺﾊﾏﾊﾔﾄｺｳﾄｳｶﾞｯｺｳ</t>
  </si>
  <si>
    <t>ﾖｺﾊﾏﾊﾔﾄ</t>
  </si>
  <si>
    <t>朝木 秀樹</t>
  </si>
  <si>
    <t>〒246-0026</t>
  </si>
  <si>
    <t>横浜市瀬谷区</t>
  </si>
  <si>
    <t>瀬谷区</t>
  </si>
  <si>
    <t>阿久和南１丁目3-1</t>
  </si>
  <si>
    <t>045-364-5101</t>
  </si>
  <si>
    <t>045-366-5434</t>
  </si>
  <si>
    <t>普/国際語</t>
  </si>
  <si>
    <t>010901</t>
  </si>
  <si>
    <t>A17</t>
  </si>
  <si>
    <t>桐蔭学園高</t>
  </si>
  <si>
    <t>ﾄｳｲﾝｶﾞｸｴﾝｺｳﾄｳｶﾞｯｺｳ</t>
  </si>
  <si>
    <t>ﾄｳｲﾝｶﾞｸｴﾝ</t>
  </si>
  <si>
    <t>〒225-8502</t>
  </si>
  <si>
    <t>横浜市青葉区</t>
  </si>
  <si>
    <t>青葉区</t>
  </si>
  <si>
    <t>鉄町1614</t>
  </si>
  <si>
    <t>045-971-1411</t>
  </si>
  <si>
    <t>045-974-5295</t>
  </si>
  <si>
    <t>111501</t>
  </si>
  <si>
    <t>A18</t>
  </si>
  <si>
    <t>サレジオ学院高</t>
  </si>
  <si>
    <t>ｻﾚｼﾞｵｶﾞｸｲﾝｺｳﾄｳｶﾞｯｺｳ</t>
  </si>
  <si>
    <t>ｻﾚｼﾞｵｶﾞｸｲﾝ</t>
  </si>
  <si>
    <t>〒224-0029</t>
  </si>
  <si>
    <t>横浜市都筑区</t>
  </si>
  <si>
    <t>都筑区</t>
  </si>
  <si>
    <t>南山田３丁目43-1</t>
  </si>
  <si>
    <t>045-591-8222</t>
  </si>
  <si>
    <t>045-591-1334</t>
  </si>
  <si>
    <t>012601</t>
  </si>
  <si>
    <t>鳥越　政晴</t>
    <rPh sb="0" eb="2">
      <t>トリゴエ</t>
    </rPh>
    <rPh sb="3" eb="5">
      <t>マサハル</t>
    </rPh>
    <phoneticPr fontId="1"/>
  </si>
  <si>
    <t>A0405</t>
  </si>
  <si>
    <t>中央大学附属横浜高</t>
  </si>
  <si>
    <t>ﾁｭｳｵｳﾀﾞｲｶﾞｸﾌｿﾞｸﾖｺﾊﾏｺｳﾄｳｶﾞｯｺｳ</t>
  </si>
  <si>
    <t>ﾁｭｳｵｳﾀﾞｲｶﾞｸﾌｿﾞｸﾖｺﾊﾏ</t>
  </si>
  <si>
    <t>〒224-8515</t>
  </si>
  <si>
    <t>都築区</t>
  </si>
  <si>
    <t>牛久保東１丁目14-1</t>
  </si>
  <si>
    <t>045-592-0801</t>
  </si>
  <si>
    <t>045-591-5584</t>
  </si>
  <si>
    <t>316920</t>
  </si>
  <si>
    <t>A23</t>
  </si>
  <si>
    <t>大西学園高</t>
  </si>
  <si>
    <t>ｵｵﾆｼｶﾞｸｴﾝｺｳﾄｳｶﾞｯｺｳ</t>
  </si>
  <si>
    <t>ｵｵﾆｼｶﾞｸｴﾝ</t>
  </si>
  <si>
    <t>〒211-0063</t>
  </si>
  <si>
    <t>川崎市</t>
  </si>
  <si>
    <t>川崎市中原区</t>
  </si>
  <si>
    <t>中原区</t>
  </si>
  <si>
    <t>小杉町２丁目284</t>
  </si>
  <si>
    <t>044-722-9201</t>
  </si>
  <si>
    <t>044-711-2500</t>
  </si>
  <si>
    <t>普/商/家</t>
  </si>
  <si>
    <t>共/女/女</t>
  </si>
  <si>
    <t>012301</t>
  </si>
  <si>
    <t>法政大学第二高</t>
  </si>
  <si>
    <t>ﾎｳｾｲﾀﾞｲｶﾞｸﾀﾞｲﾆｺｳﾄｳｶﾞｯｺｳ</t>
  </si>
  <si>
    <t>ﾎｳｾｲﾀﾞｲｶﾞｸﾀﾞｲﾆ</t>
  </si>
  <si>
    <t>〒211-0031</t>
  </si>
  <si>
    <t>木月大町6-1</t>
  </si>
  <si>
    <t>044-711-4321</t>
  </si>
  <si>
    <t>044-733-5115</t>
  </si>
  <si>
    <t>A24</t>
  </si>
  <si>
    <t>洗足学園高</t>
  </si>
  <si>
    <t>ｾﾝｿﾞｸｶﾞｸｴﾝｺｳﾄｳｶﾞｯｺｳ</t>
  </si>
  <si>
    <t>ｾﾝｿﾞｸｶﾞｸｴﾝ</t>
  </si>
  <si>
    <t>〒213-8580</t>
  </si>
  <si>
    <t>川崎市高津区</t>
  </si>
  <si>
    <t>高津区</t>
  </si>
  <si>
    <t>久本２丁目3-1</t>
  </si>
  <si>
    <t>044-856-2777</t>
  </si>
  <si>
    <t>044-856-2971</t>
  </si>
  <si>
    <t>112401</t>
  </si>
  <si>
    <t>A25</t>
  </si>
  <si>
    <t>カリタス女子高</t>
  </si>
  <si>
    <t>ｶﾘﾀｽｼﾞｮｼｺｳﾄｳｶﾞｯｺｳ</t>
  </si>
  <si>
    <t>ｶﾘﾀｽｼﾞｮｼ</t>
  </si>
  <si>
    <t>〒214-0012</t>
  </si>
  <si>
    <t>川崎市多摩区</t>
  </si>
  <si>
    <t>多摩区</t>
  </si>
  <si>
    <t>中野島４丁目6-1</t>
  </si>
  <si>
    <t>044-911-4656</t>
  </si>
  <si>
    <t>044-911-9517</t>
  </si>
  <si>
    <t>012501</t>
  </si>
  <si>
    <t>日本女子大学附属高</t>
  </si>
  <si>
    <t>ﾆﾎﾝｼﾞｮｼﾀﾞｲｶﾞｸﾌｿﾞｸｺｳﾄｳｶﾞｯｺｳ</t>
  </si>
  <si>
    <t>ﾆﾎﾝｼﾞｮｼﾀﾞｲｶﾞｸﾌｿﾞｸ</t>
  </si>
  <si>
    <t>〒214-8565</t>
  </si>
  <si>
    <t>西生田１丁目1-1</t>
  </si>
  <si>
    <t>044-952-6711</t>
  </si>
  <si>
    <t>044-954-5450</t>
  </si>
  <si>
    <t>316905</t>
  </si>
  <si>
    <t>A27</t>
  </si>
  <si>
    <t>桐光学園高</t>
  </si>
  <si>
    <t>ﾄｳｺｳｶﾞｸｴﾝｺｳﾄｳｶﾞｯｺｳ</t>
  </si>
  <si>
    <t>ﾄｳｺｳｶﾞｸｴﾝ</t>
  </si>
  <si>
    <t>岡村　薫</t>
    <rPh sb="0" eb="2">
      <t>オカムラ</t>
    </rPh>
    <rPh sb="3" eb="4">
      <t>カオル</t>
    </rPh>
    <phoneticPr fontId="41"/>
  </si>
  <si>
    <t>〒215-8555</t>
  </si>
  <si>
    <t>川崎市麻生区</t>
  </si>
  <si>
    <t>麻生区</t>
  </si>
  <si>
    <t>栗木３丁目12-1</t>
  </si>
  <si>
    <t>044-987-0519</t>
  </si>
  <si>
    <t>044-987-9064</t>
  </si>
  <si>
    <t>012701</t>
  </si>
  <si>
    <t>A28</t>
  </si>
  <si>
    <t>ｼｭﾀｲﾅｰｶﾞｸｴﾝｺｳﾄｳﾌﾞ</t>
  </si>
  <si>
    <t>ｼｭﾀｲﾅｰｶﾞｸｴﾝ</t>
  </si>
  <si>
    <t>〒252-0183</t>
  </si>
  <si>
    <t>相模原市</t>
  </si>
  <si>
    <t>相模原市緑区</t>
  </si>
  <si>
    <t>吉野407</t>
  </si>
  <si>
    <t>042-687-5510</t>
  </si>
  <si>
    <t>042-687-5540</t>
  </si>
  <si>
    <t>016801</t>
  </si>
  <si>
    <t>伊藤　彰洋</t>
    <rPh sb="0" eb="2">
      <t>イトウ</t>
    </rPh>
    <rPh sb="3" eb="4">
      <t>アキラ</t>
    </rPh>
    <rPh sb="4" eb="5">
      <t>ヨウ</t>
    </rPh>
    <phoneticPr fontId="1"/>
  </si>
  <si>
    <t>A29</t>
  </si>
  <si>
    <t>麻布大学附属高</t>
  </si>
  <si>
    <t>ｱｻﾞﾌﾞﾀﾞｲｶﾞｸｺｳﾄｳｶﾞｯｺｳ</t>
  </si>
  <si>
    <t>ｱｻﾞﾌﾞﾀﾞｲｶﾞｸ</t>
  </si>
  <si>
    <t>〒252-0206</t>
  </si>
  <si>
    <t>相模原市中央区</t>
  </si>
  <si>
    <t>中央区</t>
  </si>
  <si>
    <t>淵野辺１丁目17-50</t>
  </si>
  <si>
    <t>042-757-2403</t>
  </si>
  <si>
    <t>042-751-6280</t>
  </si>
  <si>
    <t>112901</t>
  </si>
  <si>
    <t>A30</t>
  </si>
  <si>
    <t>ｻｶﾞﾐｼﾞｮｼﾀﾞｲｶﾞｸｺｳﾄｳﾌﾞ</t>
  </si>
  <si>
    <t>ｻｶﾞﾐｼﾞｮｼﾀﾞｲｶﾞｸ</t>
  </si>
  <si>
    <t>武石　輝久</t>
    <rPh sb="0" eb="2">
      <t>タケイシ</t>
    </rPh>
    <rPh sb="3" eb="4">
      <t>カガヤ</t>
    </rPh>
    <rPh sb="4" eb="5">
      <t>ヒサ</t>
    </rPh>
    <phoneticPr fontId="1"/>
  </si>
  <si>
    <t>〒252-0383</t>
  </si>
  <si>
    <t>相模原市南区</t>
  </si>
  <si>
    <t>文京２丁目1-1</t>
  </si>
  <si>
    <t>042-742-1442</t>
  </si>
  <si>
    <t>042-742-1441</t>
  </si>
  <si>
    <t>113001</t>
  </si>
  <si>
    <t>相模原高</t>
  </si>
  <si>
    <t>ｻﾞｶﾞﾐﾊﾗｺｳﾄｳｶﾞｯｺｳ</t>
  </si>
  <si>
    <t>ｻﾞｶﾞﾐﾊﾗ</t>
  </si>
  <si>
    <t>〒252-0336</t>
  </si>
  <si>
    <t>当麻856</t>
  </si>
  <si>
    <t>042-778-1320</t>
  </si>
  <si>
    <t>042-778-4271</t>
  </si>
  <si>
    <t>013801</t>
  </si>
  <si>
    <t>東海大学付属相模高</t>
  </si>
  <si>
    <t>ﾄｳｶｲﾀﾞｲｶﾞｸﾌｿﾞｸｻｶﾞﾐｺｳﾄｳｶﾞｯｺｳ</t>
  </si>
  <si>
    <t>ﾄｳｶｲﾀﾞｲｶﾞｸﾌｿﾞｸｻｶﾞﾐ</t>
  </si>
  <si>
    <t>〒252-0395</t>
  </si>
  <si>
    <t>相南３丁目33-1</t>
  </si>
  <si>
    <t>042-742-1251</t>
  </si>
  <si>
    <t>042-742-1159</t>
  </si>
  <si>
    <t>316906</t>
  </si>
  <si>
    <t>A31</t>
  </si>
  <si>
    <t>湘南学院高</t>
  </si>
  <si>
    <t>ｼﾖｳﾅﾝｶﾞｸｲﾝｺｳﾄｳｶﾞｯｺｳ</t>
  </si>
  <si>
    <t>ｼﾖｳﾅﾝｶﾞｸｲﾝ</t>
  </si>
  <si>
    <t>石原　弘嗣</t>
    <rPh sb="0" eb="2">
      <t>イシハラ</t>
    </rPh>
    <rPh sb="3" eb="4">
      <t>ヒロシ</t>
    </rPh>
    <rPh sb="4" eb="5">
      <t>ツグ</t>
    </rPh>
    <phoneticPr fontId="1"/>
  </si>
  <si>
    <t>〒239-0835</t>
  </si>
  <si>
    <t>横須賀市</t>
  </si>
  <si>
    <t>佐原２丁目2-20</t>
  </si>
  <si>
    <t>046-833-3433</t>
  </si>
  <si>
    <t>046-833-1177</t>
  </si>
  <si>
    <t>013101</t>
  </si>
  <si>
    <t>三浦学苑高</t>
  </si>
  <si>
    <t>ﾐｳﾗｶﾞｸｴﾝｺｳﾄｳｶﾞｯｺｳ</t>
  </si>
  <si>
    <t>ﾐｳﾗｶﾞｸｴﾝ</t>
  </si>
  <si>
    <t>〒238-0031</t>
  </si>
  <si>
    <t>衣笠栄町３丁目80</t>
  </si>
  <si>
    <t>046-852-0284</t>
  </si>
  <si>
    <t>046-852-6980</t>
  </si>
  <si>
    <t>普/工技</t>
  </si>
  <si>
    <t>緑ヶ丘女子高</t>
  </si>
  <si>
    <t>ﾐﾄﾞﾘｶﾞｵｶｼﾞｮｼｺｳﾄｳｶﾞｯｺｳ</t>
  </si>
  <si>
    <t>ﾐﾄﾞﾘｶﾞｵｶｼﾞｮｼ</t>
  </si>
  <si>
    <t>〒238-0018</t>
  </si>
  <si>
    <t>緑が丘39</t>
  </si>
  <si>
    <t>046-822-1651</t>
  </si>
  <si>
    <t>046-825-0915</t>
  </si>
  <si>
    <t>013103</t>
  </si>
  <si>
    <t>横須賀学院高</t>
  </si>
  <si>
    <t>ﾖｺｽｶｶﾞｸｲﾝｺｳﾄｳｶﾞｯｺｳ</t>
  </si>
  <si>
    <t>ﾖｺｽｶｶﾞｸｲﾝ</t>
  </si>
  <si>
    <t>天野　海走</t>
    <rPh sb="3" eb="4">
      <t>ウミ</t>
    </rPh>
    <rPh sb="4" eb="5">
      <t>ハシ</t>
    </rPh>
    <phoneticPr fontId="1"/>
  </si>
  <si>
    <t>〒238-8511</t>
  </si>
  <si>
    <t>稲岡町82</t>
  </si>
  <si>
    <t>046-822-3218</t>
  </si>
  <si>
    <t>046-826-1443</t>
  </si>
  <si>
    <t>013104</t>
  </si>
  <si>
    <t>A32</t>
  </si>
  <si>
    <t>平塚学園高</t>
  </si>
  <si>
    <t>ﾋﾗﾂｶｶﾞｸｴﾝｺｳﾄｳｶﾞｯｺｳ</t>
  </si>
  <si>
    <t>ﾋﾗﾂｶｶﾞｸｴﾝ</t>
  </si>
  <si>
    <t>〒254-0805</t>
  </si>
  <si>
    <t>平塚市</t>
  </si>
  <si>
    <t>高浜台31-19</t>
  </si>
  <si>
    <t>0463-22-0137</t>
  </si>
  <si>
    <t>0463-23-3527</t>
  </si>
  <si>
    <t>013201</t>
  </si>
  <si>
    <t>A33</t>
  </si>
  <si>
    <t>栄光学園高</t>
  </si>
  <si>
    <t>ｴｲｺｳｶﾞｸｴﾝｺｳﾄｳｶﾞｯｺｳ</t>
  </si>
  <si>
    <t>ｴｲｺｳｶﾞｸｴﾝ</t>
  </si>
  <si>
    <t>〒247-0071</t>
  </si>
  <si>
    <t>鎌倉市</t>
  </si>
  <si>
    <t>玉縄４丁目1-1</t>
  </si>
  <si>
    <t>0467-46-7711</t>
  </si>
  <si>
    <t>0467-44-4008</t>
  </si>
  <si>
    <t>316923</t>
  </si>
  <si>
    <t>アガスティン サリ</t>
    <phoneticPr fontId="1"/>
  </si>
  <si>
    <t>鎌倉学園高</t>
  </si>
  <si>
    <t>ｶﾏｸﾗｶﾞｸｴﾝｺｳﾄｳｶﾞｯｺｳ</t>
  </si>
  <si>
    <t>ｶﾏｸﾗｶﾞｸｴﾝ</t>
  </si>
  <si>
    <t>武田　隆</t>
    <rPh sb="0" eb="2">
      <t>タケダ</t>
    </rPh>
    <rPh sb="3" eb="4">
      <t>リュウ</t>
    </rPh>
    <phoneticPr fontId="1"/>
  </si>
  <si>
    <t>〒247-0062</t>
  </si>
  <si>
    <t>山ノ内110</t>
  </si>
  <si>
    <t>0467-22-0994</t>
  </si>
  <si>
    <t>0467-24-4352</t>
  </si>
  <si>
    <t>013302</t>
  </si>
  <si>
    <t>鎌倉女学院高</t>
  </si>
  <si>
    <t>ｶﾏｸﾗｼﾞｮｶﾞｸｲﾝｺｳﾄｳｶﾞｯｺｳ</t>
  </si>
  <si>
    <t>ｶﾏｸﾗｼﾞｮｶﾞｸｲﾝ</t>
  </si>
  <si>
    <t>大野　明子</t>
    <rPh sb="0" eb="2">
      <t>オオノ</t>
    </rPh>
    <rPh sb="3" eb="4">
      <t>アカ</t>
    </rPh>
    <rPh sb="4" eb="5">
      <t>コ</t>
    </rPh>
    <phoneticPr fontId="1"/>
  </si>
  <si>
    <t>〒248-0014</t>
  </si>
  <si>
    <t>由比ガ浜２丁目10-4</t>
  </si>
  <si>
    <t>0467-25-2100</t>
  </si>
  <si>
    <t>0467-25-1358</t>
  </si>
  <si>
    <t>013303</t>
  </si>
  <si>
    <t>北鎌倉女子学園高</t>
  </si>
  <si>
    <t>ｷﾀｶﾏｸﾗｼﾞｮｼｶﾞｸｴﾝｺｳﾄｳｶﾞｯｺｳ</t>
  </si>
  <si>
    <t>ｷﾀｶﾏｸﾗｼﾞｮｼｶﾞｸｴﾝ</t>
  </si>
  <si>
    <t>佐野　朗子</t>
    <rPh sb="3" eb="4">
      <t>ホガ</t>
    </rPh>
    <rPh sb="4" eb="5">
      <t>コ</t>
    </rPh>
    <phoneticPr fontId="1"/>
  </si>
  <si>
    <t>山ノ内913</t>
  </si>
  <si>
    <t>0467-22-6900</t>
  </si>
  <si>
    <t>0467-25-6815</t>
  </si>
  <si>
    <t>普/音</t>
  </si>
  <si>
    <t>013304</t>
  </si>
  <si>
    <t>ｶﾏｸﾗｼﾞｮｼﾀﾞｲｶﾞｸｺｳﾄｳﾌﾞ</t>
  </si>
  <si>
    <t>ｶﾏｸﾗｼﾞｮｼﾀﾞｲｶﾞｸ</t>
  </si>
  <si>
    <t>高橋　正尚</t>
    <rPh sb="3" eb="5">
      <t>マサナオ</t>
    </rPh>
    <phoneticPr fontId="1"/>
  </si>
  <si>
    <t>〒247-8511</t>
  </si>
  <si>
    <t>岩瀬1420</t>
  </si>
  <si>
    <t>0467-44-2200</t>
  </si>
  <si>
    <t>0467-44-2209</t>
  </si>
  <si>
    <t>113301</t>
  </si>
  <si>
    <t>清泉女学院高</t>
  </si>
  <si>
    <t>ｾｲｾﾝｼﾞｮｶﾞｸｲﾝｺｳﾄｳｶﾞｯｺｳ</t>
  </si>
  <si>
    <t>ｾｲｾﾝｼﾞｮｶﾞｸｲﾝ</t>
  </si>
  <si>
    <t>小川　幸子</t>
    <rPh sb="0" eb="2">
      <t>オガワ</t>
    </rPh>
    <rPh sb="3" eb="5">
      <t>サチコ</t>
    </rPh>
    <phoneticPr fontId="1"/>
  </si>
  <si>
    <t>〒247-0074</t>
  </si>
  <si>
    <t>城廻200</t>
  </si>
  <si>
    <t>0467-46-3171</t>
  </si>
  <si>
    <t>0467-46-3157</t>
  </si>
  <si>
    <t>113302</t>
  </si>
  <si>
    <t>A34</t>
  </si>
  <si>
    <t>鵠沼高</t>
  </si>
  <si>
    <t>ｸｹﾞﾇﾏｺｳﾄｳｶﾞｯｺｳ</t>
  </si>
  <si>
    <t>ｸｹﾞﾇﾏ</t>
  </si>
  <si>
    <t>井上　奈々</t>
    <rPh sb="0" eb="2">
      <t>イノウエ</t>
    </rPh>
    <rPh sb="3" eb="5">
      <t>ナナ</t>
    </rPh>
    <phoneticPr fontId="1"/>
  </si>
  <si>
    <t>〒251-0031</t>
  </si>
  <si>
    <t>藤沢市</t>
  </si>
  <si>
    <t>鵠沼藤が谷４丁目9-10</t>
  </si>
  <si>
    <t>0466-22-4783</t>
  </si>
  <si>
    <t>0466-22-1675</t>
  </si>
  <si>
    <t>013403</t>
  </si>
  <si>
    <t>湘南工科大学附属高</t>
  </si>
  <si>
    <t>ｼｮｳﾅﾝｺｳｶﾀﾞｲｶﾞｸﾌｿﾞｸｺｳﾄｳｶﾞｯｺｳ</t>
  </si>
  <si>
    <t>ｼｮｳﾅﾝｺｳｶﾀﾞｲｶﾞｸﾌｿﾞｸ</t>
  </si>
  <si>
    <t>〒251-8511</t>
  </si>
  <si>
    <t>辻堂西海岸１丁目1-25</t>
  </si>
  <si>
    <t>0466-34-4114</t>
  </si>
  <si>
    <t>0466-33-2365</t>
  </si>
  <si>
    <t>113401</t>
  </si>
  <si>
    <t>湘南学園高</t>
  </si>
  <si>
    <t>ｼｮｳﾅﾝｶﾞｸｴﾝｺｳﾄｳｶﾞｯｺｳ</t>
  </si>
  <si>
    <t>ｼｮｳﾅﾝｶﾞｸｴﾝ</t>
  </si>
  <si>
    <t>〒251-8505</t>
  </si>
  <si>
    <t>鵠沼松が岡３丁目4-27</t>
  </si>
  <si>
    <t>0466-23-6611</t>
  </si>
  <si>
    <t>0466-26-5451</t>
  </si>
  <si>
    <t>013401</t>
  </si>
  <si>
    <t>湘南白百合学園高</t>
  </si>
  <si>
    <t>ｼｮｳﾅﾝｼﾗﾕﾘｶﾞｸｴﾝｺｳﾄｳｶﾞｯｺｳ</t>
  </si>
  <si>
    <t>ｼｮｳﾅﾝｼﾗﾕﾘｶﾞｸｴﾝ</t>
  </si>
  <si>
    <t>〒251-0034</t>
  </si>
  <si>
    <t>片瀬目白山4-1</t>
  </si>
  <si>
    <t>0466-27-6211</t>
  </si>
  <si>
    <t>0466-22-4482</t>
  </si>
  <si>
    <t>013402</t>
  </si>
  <si>
    <t>日本大学藤沢高</t>
  </si>
  <si>
    <t>ﾆﾎﾝﾀﾞｲｶﾞｸﾌｼﾞｻﾜｺｳﾄｳｶﾞｯｺｳ</t>
  </si>
  <si>
    <t>ﾆﾎﾝﾀﾞｲｶﾞｸﾌｼﾞｻﾜ</t>
  </si>
  <si>
    <t>渡辺　博</t>
    <rPh sb="0" eb="2">
      <t>ワタナベ</t>
    </rPh>
    <rPh sb="3" eb="4">
      <t>ヒロシ</t>
    </rPh>
    <phoneticPr fontId="1"/>
  </si>
  <si>
    <t>〒252-0885</t>
  </si>
  <si>
    <t>亀井野1866</t>
  </si>
  <si>
    <t>0466-81-0123</t>
  </si>
  <si>
    <t>0466-83-2161</t>
  </si>
  <si>
    <t>藤嶺学園藤沢高</t>
  </si>
  <si>
    <t>ﾄｳﾚｲｶﾞｸｴﾝﾌｼﾞｻﾜｺｳﾄｳｶﾞｯｺｳ</t>
  </si>
  <si>
    <t>ﾄｳﾚｲｶﾞｸｴﾝﾌｼﾞｻﾜ</t>
  </si>
  <si>
    <t>林　学</t>
    <rPh sb="2" eb="3">
      <t>ガク</t>
    </rPh>
    <phoneticPr fontId="1"/>
  </si>
  <si>
    <t>〒251-0001</t>
  </si>
  <si>
    <t>西富１丁目7-1</t>
  </si>
  <si>
    <t>0466-23-3150</t>
  </si>
  <si>
    <t>0466-25-7935</t>
  </si>
  <si>
    <t>藤沢翔陵高</t>
  </si>
  <si>
    <t>ﾌｼﾞｻﾜｼｮｳﾘｮｳｺｳﾄｳｶﾞｯｺｳ</t>
  </si>
  <si>
    <t>ﾌｼﾞｻﾜｼｮｳﾘｮｳ</t>
  </si>
  <si>
    <t>〒251-0871</t>
  </si>
  <si>
    <t>善行７丁目1-3</t>
  </si>
  <si>
    <t>0466-81-3456</t>
  </si>
  <si>
    <t>0466-81-8845</t>
  </si>
  <si>
    <t>聖園女学院高</t>
  </si>
  <si>
    <t>ﾐｿﾉｼﾞｮｶﾞｸｲﾝｺｳﾄｳｶﾞｯｺｳ</t>
  </si>
  <si>
    <t>ﾐｿﾉｼﾞｮｶﾞｸｲﾝ</t>
  </si>
  <si>
    <t>ミカエル・カルマノ</t>
    <phoneticPr fontId="1"/>
  </si>
  <si>
    <t>〒251-0873</t>
  </si>
  <si>
    <t>みその台1-4</t>
  </si>
  <si>
    <t>0466-81-3333</t>
  </si>
  <si>
    <t>0466-81-4025</t>
  </si>
  <si>
    <t>316924</t>
  </si>
  <si>
    <t>ｹｲｵｳｷﾞｼﾞｭｸｼｮｳﾅﾝﾌｼﾞｻﾜｺｳﾄｳﾌﾞ</t>
  </si>
  <si>
    <t>ｹｲｵｳｷﾞｼﾞｭｸｼｮｳﾅﾝﾌｼﾞｻﾜ</t>
  </si>
  <si>
    <t>〒252-0816</t>
  </si>
  <si>
    <t>遠藤5466</t>
  </si>
  <si>
    <t>0466-49-3585</t>
  </si>
  <si>
    <t>0466-47-5077</t>
  </si>
  <si>
    <t>A35</t>
  </si>
  <si>
    <t>旭丘高</t>
  </si>
  <si>
    <t>ｱｻﾋｶﾞｵｶｺｳﾄｳｶﾞｯｺｳ</t>
  </si>
  <si>
    <t>ｱｻﾋｶﾞｵｶ</t>
  </si>
  <si>
    <t>〒250-0014</t>
  </si>
  <si>
    <t>小田原市</t>
  </si>
  <si>
    <t>城内1-13</t>
  </si>
  <si>
    <t>0465-24-2227</t>
  </si>
  <si>
    <t>0465-22-0216</t>
  </si>
  <si>
    <t>普/総</t>
  </si>
  <si>
    <t>013501</t>
  </si>
  <si>
    <t>相洋高</t>
  </si>
  <si>
    <t>ｿｳﾖｳｺｳﾄｳｶﾞｯｺｳ</t>
  </si>
  <si>
    <t>ｿｳﾖｳ</t>
  </si>
  <si>
    <t>小林　悟</t>
    <rPh sb="0" eb="2">
      <t>コバヤシ</t>
    </rPh>
    <rPh sb="3" eb="4">
      <t>サト</t>
    </rPh>
    <phoneticPr fontId="1"/>
  </si>
  <si>
    <t>〒250-0045</t>
  </si>
  <si>
    <t>城山４丁目13-33</t>
  </si>
  <si>
    <t>0465-22-0211</t>
  </si>
  <si>
    <t>0465-24-0196</t>
  </si>
  <si>
    <t>013502</t>
  </si>
  <si>
    <t>A36</t>
  </si>
  <si>
    <t>アレセイア湘南高</t>
  </si>
  <si>
    <t>ｱﾚｾｲｱｼｮｳﾅﾝｺｳﾄｳｶﾞｯｺｳ</t>
  </si>
  <si>
    <t>ｱﾚｾｲｱｼｮｳﾅﾝ</t>
  </si>
  <si>
    <t>小林　直樹</t>
    <rPh sb="0" eb="2">
      <t>コバヤシ</t>
    </rPh>
    <rPh sb="3" eb="5">
      <t>ナオキ</t>
    </rPh>
    <phoneticPr fontId="1"/>
  </si>
  <si>
    <t>〒253-0031</t>
  </si>
  <si>
    <t>茅ヶ崎市</t>
  </si>
  <si>
    <t>富士見町5-2</t>
  </si>
  <si>
    <t>0467-87-0132</t>
  </si>
  <si>
    <t>0467-86-7350</t>
  </si>
  <si>
    <t>013601</t>
  </si>
  <si>
    <t>山口　洋一郎</t>
  </si>
  <si>
    <t>A37</t>
  </si>
  <si>
    <t>聖和学院高</t>
  </si>
  <si>
    <t>ｾｲﾜｶﾞｸｲﾝｺｳﾄｳｶﾞｯｺｳ</t>
  </si>
  <si>
    <t>ｾｲﾜｶﾞｸｲﾝ</t>
  </si>
  <si>
    <t>〒249-0001</t>
  </si>
  <si>
    <t>逗子市</t>
  </si>
  <si>
    <t>久木２丁目2-1</t>
  </si>
  <si>
    <t>046-871-2670</t>
  </si>
  <si>
    <t>046-873-5500</t>
  </si>
  <si>
    <t>普/英語</t>
  </si>
  <si>
    <t>013702</t>
  </si>
  <si>
    <t>逗子開成高</t>
  </si>
  <si>
    <t>ｽﾞｼｶｲｾｲｺｳﾄｳｶﾞｯｺｳ</t>
  </si>
  <si>
    <t>ｽﾞｼｶｲｾｲ</t>
  </si>
  <si>
    <t>小和田　亜土</t>
  </si>
  <si>
    <t>〒249-8510</t>
  </si>
  <si>
    <t>新宿２丁目5-1</t>
  </si>
  <si>
    <t>046-871-2062</t>
  </si>
  <si>
    <t>046-873-8459</t>
  </si>
  <si>
    <t>013701</t>
  </si>
  <si>
    <t>目黒　泉</t>
    <rPh sb="0" eb="2">
      <t>メグロ</t>
    </rPh>
    <rPh sb="3" eb="4">
      <t>イズミ</t>
    </rPh>
    <phoneticPr fontId="1"/>
  </si>
  <si>
    <t>A42</t>
  </si>
  <si>
    <t>聖セシリア女子高</t>
  </si>
  <si>
    <t>ｾｲｾｼﾘｱｼﾞｮｼｺｳﾄｳｶﾞｯｺｳ</t>
  </si>
  <si>
    <t>ｾｲｾｼﾘｱｼﾞｮｼ</t>
  </si>
  <si>
    <t>〒242-0006</t>
  </si>
  <si>
    <t>大和市</t>
  </si>
  <si>
    <t>南林間３丁目10-1</t>
  </si>
  <si>
    <t>046-275-3727</t>
  </si>
  <si>
    <t>046-275-4080</t>
  </si>
  <si>
    <t>014202</t>
    <phoneticPr fontId="1"/>
  </si>
  <si>
    <t>柏木学園高</t>
  </si>
  <si>
    <t>ｶｼﾜｷﾞｶﾞｸｴﾝｺｳﾄｳｶﾞｯｺｳ</t>
  </si>
  <si>
    <t>ｶｼﾜｷﾞｶﾞｸｴﾝ</t>
  </si>
  <si>
    <t>〒242-0018</t>
  </si>
  <si>
    <t>深見西４丁目4-22</t>
  </si>
  <si>
    <t>046-260-9011</t>
  </si>
  <si>
    <t>046-260-2002</t>
  </si>
  <si>
    <t>014201</t>
  </si>
  <si>
    <t>A43</t>
  </si>
  <si>
    <t>向上高</t>
  </si>
  <si>
    <t>ｺｳｼﾞｮｳｺｳﾄｳｶﾞｯｺｳ</t>
  </si>
  <si>
    <t>ｺｳｼﾞｮｳ</t>
  </si>
  <si>
    <t>〒259-1185</t>
  </si>
  <si>
    <t>伊勢原市</t>
  </si>
  <si>
    <t>見附島411</t>
  </si>
  <si>
    <t>0463-96-0411</t>
  </si>
  <si>
    <t>0463-96-0416</t>
  </si>
  <si>
    <t>014301</t>
  </si>
  <si>
    <t>A57</t>
  </si>
  <si>
    <t>立花学園高</t>
  </si>
  <si>
    <t>矢藤　慎一</t>
    <rPh sb="1" eb="2">
      <t>フジ</t>
    </rPh>
    <rPh sb="3" eb="4">
      <t>ツツシ</t>
    </rPh>
    <rPh sb="4" eb="5">
      <t>イチ</t>
    </rPh>
    <phoneticPr fontId="1"/>
  </si>
  <si>
    <t>〒258-0003</t>
  </si>
  <si>
    <t>足柄上郡</t>
  </si>
  <si>
    <t>足柄上郡松田町</t>
  </si>
  <si>
    <t>松田町</t>
  </si>
  <si>
    <t>松田惣領307-2</t>
  </si>
  <si>
    <t>0465-83-1081</t>
  </si>
  <si>
    <t>0465-82-6340</t>
  </si>
  <si>
    <t>015701</t>
  </si>
  <si>
    <t>A60</t>
  </si>
  <si>
    <t>函嶺白百合学園高</t>
  </si>
  <si>
    <t>ｶﾝﾚｲｼﾗﾕﾘｶﾞｸｴﾝｺｳﾄｳｶﾞｯｺｳ</t>
  </si>
  <si>
    <t>ｶﾝﾚｲｼﾗﾕﾘｶﾞｸｴﾝ</t>
  </si>
  <si>
    <t>〒250-0408</t>
  </si>
  <si>
    <t>足柄下郡</t>
  </si>
  <si>
    <t>足柄下郡箱根町</t>
  </si>
  <si>
    <t>箱根町</t>
  </si>
  <si>
    <t>強羅1320</t>
  </si>
  <si>
    <t>0460-87-6611</t>
  </si>
  <si>
    <t>0460-82-5747</t>
  </si>
  <si>
    <t>016001</t>
  </si>
  <si>
    <t>高等学校（通信制）</t>
  </si>
  <si>
    <t>C</t>
  </si>
  <si>
    <t>C09</t>
  </si>
  <si>
    <t>清心女子高（通信制）</t>
  </si>
  <si>
    <t>ｾｲｼﾝｼﾞｮｼｺｳﾄｳｶﾞｯｺｳ</t>
  </si>
  <si>
    <t>ｾｲｼﾝｼﾞｮｼ</t>
  </si>
  <si>
    <t>〒222-0024</t>
  </si>
  <si>
    <t>篠原台町36-37</t>
  </si>
  <si>
    <t>045-421-8864</t>
  </si>
  <si>
    <t>045-423-8182</t>
  </si>
  <si>
    <t>C12</t>
  </si>
  <si>
    <t>秀英高（通信制）</t>
  </si>
  <si>
    <t>ｼﾕｳｴｲｺｳﾄｳｶﾞｯｺｳ</t>
  </si>
  <si>
    <t>ｼﾕｳｴｲ</t>
  </si>
  <si>
    <t>栗原　誠司</t>
    <rPh sb="0" eb="2">
      <t>クリハラ</t>
    </rPh>
    <rPh sb="3" eb="5">
      <t>セイジ</t>
    </rPh>
    <phoneticPr fontId="1"/>
  </si>
  <si>
    <t>〒245-0016</t>
  </si>
  <si>
    <t>横浜市泉区</t>
  </si>
  <si>
    <t>泉区</t>
  </si>
  <si>
    <t>和泉町7865</t>
  </si>
  <si>
    <t>045-806-2100</t>
  </si>
  <si>
    <t>045-806-2101</t>
  </si>
  <si>
    <t>高等学校（通信制）</t>
    <rPh sb="0" eb="2">
      <t>コウトウ</t>
    </rPh>
    <rPh sb="2" eb="4">
      <t>ガッコウ</t>
    </rPh>
    <phoneticPr fontId="1"/>
  </si>
  <si>
    <t>C</t>
    <phoneticPr fontId="1"/>
  </si>
  <si>
    <t>C14</t>
    <phoneticPr fontId="1"/>
  </si>
  <si>
    <t>星槎高等学校</t>
    <phoneticPr fontId="1"/>
  </si>
  <si>
    <t>星槎高（通信制）</t>
    <rPh sb="4" eb="7">
      <t>ツウシンセイ</t>
    </rPh>
    <phoneticPr fontId="1"/>
  </si>
  <si>
    <t>ｾｲｻｺｳﾄｳｶﾞｯｺｳ</t>
    <phoneticPr fontId="1"/>
  </si>
  <si>
    <t>ｾｲｻ</t>
    <phoneticPr fontId="1"/>
  </si>
  <si>
    <t>〒241-0801</t>
    <phoneticPr fontId="1"/>
  </si>
  <si>
    <t>横浜市</t>
    <phoneticPr fontId="1"/>
  </si>
  <si>
    <t>横浜市旭区</t>
    <rPh sb="0" eb="3">
      <t>ヨコハマシ</t>
    </rPh>
    <rPh sb="3" eb="5">
      <t>アサヒク</t>
    </rPh>
    <phoneticPr fontId="1"/>
  </si>
  <si>
    <t>旭区</t>
    <phoneticPr fontId="1"/>
  </si>
  <si>
    <t>若葉台４丁目35-1</t>
    <phoneticPr fontId="1"/>
  </si>
  <si>
    <t>045-442-8686</t>
    <phoneticPr fontId="1"/>
  </si>
  <si>
    <t>045-922-1651</t>
    <phoneticPr fontId="1"/>
  </si>
  <si>
    <t>普</t>
    <rPh sb="0" eb="1">
      <t>フ</t>
    </rPh>
    <phoneticPr fontId="1"/>
  </si>
  <si>
    <t>011402</t>
  </si>
  <si>
    <t>(学)星槎</t>
    <rPh sb="1" eb="2">
      <t>ガク</t>
    </rPh>
    <phoneticPr fontId="31"/>
  </si>
  <si>
    <t>金子　肇</t>
    <rPh sb="0" eb="2">
      <t>カネコ</t>
    </rPh>
    <rPh sb="3" eb="4">
      <t>ハジメ</t>
    </rPh>
    <phoneticPr fontId="31"/>
  </si>
  <si>
    <t>(学)星槎</t>
    <rPh sb="1" eb="2">
      <t>ガク</t>
    </rPh>
    <rPh sb="3" eb="5">
      <t>セイサ</t>
    </rPh>
    <phoneticPr fontId="31"/>
  </si>
  <si>
    <t>C41</t>
  </si>
  <si>
    <t>厚木中央高（通信制）</t>
  </si>
  <si>
    <t>ｱﾂｷﾞﾁｭｳｵｳｺｳﾄｳｶﾞｯｺｳ</t>
  </si>
  <si>
    <t>ｱﾂｷﾞﾁｭｳｵｳ</t>
  </si>
  <si>
    <t>渡邉　正行</t>
    <rPh sb="0" eb="2">
      <t>ワタナベ</t>
    </rPh>
    <rPh sb="3" eb="4">
      <t>タダ</t>
    </rPh>
    <rPh sb="4" eb="5">
      <t>イ</t>
    </rPh>
    <phoneticPr fontId="1"/>
  </si>
  <si>
    <t>〒243-0032</t>
  </si>
  <si>
    <t>厚木市</t>
  </si>
  <si>
    <t>恩名１丁目17-18</t>
  </si>
  <si>
    <t>046-221-5678</t>
  </si>
  <si>
    <t>046-221-3203</t>
  </si>
  <si>
    <t>普/工</t>
  </si>
  <si>
    <t>014101</t>
  </si>
  <si>
    <t>高倉　織江</t>
    <rPh sb="0" eb="2">
      <t>タカクラ</t>
    </rPh>
    <rPh sb="3" eb="5">
      <t>オリエ</t>
    </rPh>
    <phoneticPr fontId="1"/>
  </si>
  <si>
    <t>聖坂支援</t>
    <rPh sb="0" eb="1">
      <t>ヒジリ</t>
    </rPh>
    <rPh sb="1" eb="2">
      <t>ザカ</t>
    </rPh>
    <rPh sb="2" eb="4">
      <t>シエン</t>
    </rPh>
    <phoneticPr fontId="9"/>
  </si>
  <si>
    <t>星槎（通信制）</t>
    <rPh sb="0" eb="2">
      <t>セイサ</t>
    </rPh>
    <rPh sb="3" eb="6">
      <t>ツウシンセイ</t>
    </rPh>
    <phoneticPr fontId="9"/>
  </si>
  <si>
    <t>C1401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</si>
</sst>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4">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11"/>
      <color rgb="FFFF0000"/>
      <name val="ＭＳ Ｐ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
      <sz val="6"/>
      <name val="ＭＳ 明朝"/>
      <family val="2"/>
      <charset val="128"/>
    </font>
    <font>
      <b/>
      <sz val="9"/>
      <color indexed="81"/>
      <name val="MS P ゴシック"/>
      <family val="2"/>
    </font>
    <font>
      <sz val="9"/>
      <color indexed="81"/>
      <name val="MS P ゴシック"/>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rgb="FFD0D7E5"/>
      </left>
      <right style="thin">
        <color rgb="FFD0D7E5"/>
      </right>
      <top/>
      <bottom/>
      <diagonal/>
    </border>
  </borders>
  <cellStyleXfs count="11">
    <xf numFmtId="0" fontId="0" fillId="0" borderId="0"/>
    <xf numFmtId="0" fontId="7" fillId="0" borderId="0"/>
    <xf numFmtId="0" fontId="12" fillId="0" borderId="0"/>
    <xf numFmtId="37" fontId="15" fillId="0" borderId="0"/>
    <xf numFmtId="0" fontId="26" fillId="0" borderId="0"/>
    <xf numFmtId="0" fontId="26" fillId="0" borderId="0"/>
    <xf numFmtId="37" fontId="15" fillId="0" borderId="0"/>
    <xf numFmtId="38" fontId="26" fillId="0" borderId="0" applyFont="0" applyFill="0" applyBorder="0" applyAlignment="0" applyProtection="0"/>
    <xf numFmtId="6" fontId="31" fillId="0" borderId="0" applyFont="0" applyFill="0" applyBorder="0" applyAlignment="0" applyProtection="0">
      <alignment vertical="center"/>
    </xf>
    <xf numFmtId="0" fontId="39" fillId="0" borderId="0" applyNumberFormat="0" applyFill="0" applyBorder="0" applyAlignment="0" applyProtection="0"/>
    <xf numFmtId="0" fontId="31" fillId="0" borderId="0"/>
  </cellStyleXfs>
  <cellXfs count="394">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5"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0" fillId="0" borderId="6" xfId="0" applyBorder="1"/>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0" fillId="0" borderId="1" xfId="0" applyFill="1" applyBorder="1" applyAlignment="1">
      <alignment horizontal="center" vertical="center"/>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23" fillId="0" borderId="0" xfId="0" applyFont="1"/>
    <xf numFmtId="0" fontId="0" fillId="0" borderId="32" xfId="0" applyBorder="1"/>
    <xf numFmtId="0" fontId="0" fillId="0" borderId="1" xfId="0" applyBorder="1" applyAlignment="1">
      <alignment horizontal="left" vertical="center"/>
    </xf>
    <xf numFmtId="0" fontId="21" fillId="0" borderId="0" xfId="0" applyFont="1"/>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0" xfId="0" applyFont="1" applyBorder="1"/>
    <xf numFmtId="0" fontId="21" fillId="0" borderId="0" xfId="0" applyFont="1" applyAlignment="1">
      <alignment horizontal="center" vertical="center"/>
    </xf>
    <xf numFmtId="0" fontId="0" fillId="0" borderId="0" xfId="0" applyFill="1" applyAlignment="1">
      <alignment vertical="center"/>
    </xf>
    <xf numFmtId="0" fontId="17" fillId="0" borderId="0" xfId="0" applyFont="1" applyFill="1"/>
    <xf numFmtId="0" fontId="17" fillId="0" borderId="0" xfId="0" applyFont="1" applyFill="1" applyAlignment="1">
      <alignment vertical="center"/>
    </xf>
    <xf numFmtId="0" fontId="17" fillId="0" borderId="0" xfId="0" applyFont="1" applyFill="1" applyAlignment="1">
      <alignment vertical="center" wrapText="1"/>
    </xf>
    <xf numFmtId="0" fontId="17" fillId="0" borderId="1" xfId="0" applyFont="1" applyFill="1" applyBorder="1" applyAlignment="1">
      <alignment vertical="center"/>
    </xf>
    <xf numFmtId="0" fontId="0" fillId="0" borderId="0" xfId="0" applyFill="1" applyAlignment="1">
      <alignment horizontal="left" vertical="center"/>
    </xf>
    <xf numFmtId="0" fontId="17" fillId="0" borderId="1" xfId="0" applyFont="1" applyFill="1" applyBorder="1" applyAlignment="1">
      <alignment horizontal="left" vertical="center"/>
    </xf>
    <xf numFmtId="0" fontId="0" fillId="0" borderId="0" xfId="0" applyFill="1" applyBorder="1" applyAlignment="1">
      <alignment horizontal="center" wrapText="1"/>
    </xf>
    <xf numFmtId="0" fontId="4" fillId="0" borderId="1" xfId="0" applyFont="1" applyBorder="1" applyAlignment="1">
      <alignment horizontal="center" vertical="center" wrapText="1"/>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1" fillId="4" borderId="1" xfId="0" applyFont="1" applyFill="1" applyBorder="1" applyAlignment="1">
      <alignment vertical="center" wrapText="1"/>
    </xf>
    <xf numFmtId="0" fontId="21" fillId="0" borderId="0" xfId="0" applyFont="1" applyBorder="1" applyAlignment="1">
      <alignment horizontal="center" vertical="center"/>
    </xf>
    <xf numFmtId="0" fontId="21" fillId="0" borderId="0" xfId="0" applyFont="1" applyFill="1" applyBorder="1" applyAlignment="1">
      <alignment vertical="center" wrapText="1"/>
    </xf>
    <xf numFmtId="0" fontId="29" fillId="0" borderId="0" xfId="0" applyFont="1" applyFill="1"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10" fontId="0" fillId="5"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9" fontId="0" fillId="5" borderId="1" xfId="0" applyNumberForma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6" xfId="0" applyFont="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5" borderId="1" xfId="0" applyFill="1" applyBorder="1" applyAlignment="1">
      <alignment horizontal="center" vertical="center"/>
    </xf>
    <xf numFmtId="0" fontId="0" fillId="0" borderId="1" xfId="0" applyBorder="1" applyProtection="1">
      <protection locked="0"/>
    </xf>
    <xf numFmtId="0" fontId="0" fillId="2" borderId="1" xfId="0" applyFill="1" applyBorder="1" applyAlignment="1" applyProtection="1">
      <alignment horizontal="center" vertical="center"/>
      <protection locked="0"/>
    </xf>
    <xf numFmtId="0" fontId="4" fillId="0" borderId="1" xfId="0" applyFont="1" applyBorder="1" applyAlignment="1" applyProtection="1">
      <alignment horizontal="justify" vertical="center" wrapText="1"/>
      <protection locked="0"/>
    </xf>
    <xf numFmtId="0" fontId="17" fillId="0" borderId="1" xfId="0" applyFont="1" applyFill="1" applyBorder="1" applyAlignment="1" applyProtection="1">
      <alignment horizontal="center" vertical="center" wrapText="1"/>
      <protection locked="0"/>
    </xf>
    <xf numFmtId="0" fontId="0" fillId="0" borderId="1" xfId="0" applyFill="1" applyBorder="1" applyProtection="1">
      <protection locked="0"/>
    </xf>
    <xf numFmtId="0" fontId="0" fillId="0"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0" fontId="21" fillId="2" borderId="1" xfId="0" applyFont="1" applyFill="1" applyBorder="1" applyAlignment="1" applyProtection="1">
      <alignment horizontal="center" vertical="center" wrapText="1"/>
      <protection locked="0"/>
    </xf>
    <xf numFmtId="10"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3" fontId="21" fillId="2" borderId="1" xfId="0" applyNumberFormat="1" applyFont="1" applyFill="1" applyBorder="1" applyAlignment="1" applyProtection="1">
      <alignment horizontal="center" vertical="center"/>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30"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9"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17" fillId="0" borderId="1" xfId="0" applyFont="1" applyFill="1" applyBorder="1" applyAlignment="1">
      <alignment vertical="center" wrapText="1"/>
    </xf>
    <xf numFmtId="0" fontId="17" fillId="0" borderId="13" xfId="0" applyFont="1" applyFill="1" applyBorder="1" applyAlignment="1">
      <alignment vertical="center" wrapText="1"/>
    </xf>
    <xf numFmtId="0" fontId="17" fillId="0" borderId="1" xfId="0" applyFont="1" applyFill="1" applyBorder="1" applyAlignment="1">
      <alignment horizontal="left" vertical="center" wrapText="1"/>
    </xf>
    <xf numFmtId="0" fontId="22" fillId="0" borderId="0" xfId="0" applyFont="1" applyBorder="1"/>
    <xf numFmtId="0" fontId="25" fillId="0" borderId="4" xfId="0" applyFont="1" applyBorder="1"/>
    <xf numFmtId="0" fontId="25" fillId="0" borderId="6" xfId="0" applyFont="1" applyBorder="1"/>
    <xf numFmtId="0" fontId="2" fillId="0" borderId="1" xfId="0" applyFont="1" applyBorder="1" applyAlignment="1">
      <alignment horizontal="left" vertical="center" wrapText="1"/>
    </xf>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3" fontId="21" fillId="0" borderId="1" xfId="0" applyNumberFormat="1" applyFont="1" applyBorder="1" applyAlignment="1">
      <alignment horizontal="center" vertical="center"/>
    </xf>
    <xf numFmtId="0" fontId="32" fillId="0" borderId="12" xfId="1" applyFont="1" applyFill="1" applyBorder="1" applyAlignment="1">
      <alignment vertical="center"/>
    </xf>
    <xf numFmtId="0" fontId="36" fillId="0" borderId="0" xfId="0" applyFont="1" applyAlignment="1">
      <alignment horizontal="center" vertical="center"/>
    </xf>
    <xf numFmtId="0" fontId="27" fillId="0" borderId="44" xfId="5" applyFont="1" applyBorder="1" applyAlignment="1">
      <alignment vertical="center" wrapText="1"/>
    </xf>
    <xf numFmtId="0" fontId="27" fillId="0" borderId="42" xfId="5" applyFont="1" applyBorder="1" applyAlignment="1">
      <alignment vertical="center" wrapText="1"/>
    </xf>
    <xf numFmtId="0" fontId="34" fillId="2" borderId="3" xfId="4" applyFont="1" applyFill="1" applyBorder="1" applyAlignment="1">
      <alignment vertical="center" wrapText="1"/>
    </xf>
    <xf numFmtId="0" fontId="34" fillId="2" borderId="49" xfId="5" applyFont="1" applyFill="1" applyBorder="1" applyAlignment="1">
      <alignment vertical="center" wrapText="1"/>
    </xf>
    <xf numFmtId="0" fontId="27" fillId="2" borderId="49" xfId="5" applyFont="1" applyFill="1" applyBorder="1" applyAlignment="1">
      <alignment vertical="center" wrapText="1"/>
    </xf>
    <xf numFmtId="177" fontId="28"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6" fillId="2" borderId="0" xfId="0" applyFont="1" applyFill="1" applyAlignment="1">
      <alignment horizontal="center"/>
    </xf>
    <xf numFmtId="56" fontId="2" fillId="2" borderId="27" xfId="0" applyNumberFormat="1" applyFont="1" applyFill="1" applyBorder="1" applyProtection="1">
      <protection locked="0"/>
    </xf>
    <xf numFmtId="0" fontId="38"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9" fillId="0" borderId="6" xfId="9" applyFill="1" applyBorder="1" applyAlignment="1" applyProtection="1">
      <alignment vertical="center"/>
      <protection locked="0"/>
    </xf>
    <xf numFmtId="0" fontId="0" fillId="0" borderId="1" xfId="0" applyBorder="1" applyProtection="1"/>
    <xf numFmtId="0" fontId="2" fillId="0" borderId="1" xfId="0" applyFont="1" applyBorder="1" applyAlignment="1" applyProtection="1">
      <alignment horizontal="center" vertical="center"/>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179" fontId="0" fillId="2" borderId="1" xfId="0" applyNumberFormat="1" applyFill="1" applyBorder="1" applyAlignment="1" applyProtection="1">
      <alignment horizontal="center" vertical="center"/>
      <protection locked="0"/>
    </xf>
    <xf numFmtId="0" fontId="40" fillId="0" borderId="1" xfId="10" applyFont="1" applyFill="1" applyBorder="1" applyAlignment="1" applyProtection="1">
      <alignment horizontal="center" vertical="center"/>
    </xf>
    <xf numFmtId="0" fontId="29" fillId="0" borderId="0" xfId="10" applyFont="1" applyFill="1"/>
    <xf numFmtId="0" fontId="30" fillId="0" borderId="25" xfId="10" applyFont="1" applyFill="1" applyBorder="1" applyAlignment="1" applyProtection="1">
      <alignment vertical="center" wrapText="1"/>
    </xf>
    <xf numFmtId="0" fontId="33" fillId="0" borderId="25" xfId="10" applyFont="1" applyFill="1" applyBorder="1" applyAlignment="1" applyProtection="1">
      <alignment vertical="center" wrapText="1"/>
    </xf>
    <xf numFmtId="0" fontId="30" fillId="0" borderId="25" xfId="10" quotePrefix="1" applyFont="1" applyFill="1" applyBorder="1" applyAlignment="1" applyProtection="1">
      <alignment vertical="center" wrapText="1"/>
    </xf>
    <xf numFmtId="49" fontId="30" fillId="0" borderId="25" xfId="10" applyNumberFormat="1" applyFont="1" applyFill="1" applyBorder="1" applyAlignment="1" applyProtection="1">
      <alignment vertical="center" wrapText="1"/>
    </xf>
    <xf numFmtId="0" fontId="30" fillId="6" borderId="66" xfId="10" applyFont="1" applyFill="1" applyBorder="1" applyAlignment="1" applyProtection="1">
      <alignment vertical="center" wrapText="1"/>
    </xf>
    <xf numFmtId="0" fontId="29" fillId="6" borderId="0" xfId="10" quotePrefix="1" applyFont="1" applyFill="1" applyAlignment="1">
      <alignment horizontal="left" vertical="center"/>
    </xf>
    <xf numFmtId="0" fontId="29" fillId="6" borderId="0" xfId="10" applyFont="1" applyFill="1"/>
    <xf numFmtId="0" fontId="30" fillId="6" borderId="25" xfId="10" applyFont="1" applyFill="1" applyBorder="1" applyAlignment="1" applyProtection="1">
      <alignment vertical="center" wrapText="1"/>
    </xf>
    <xf numFmtId="0" fontId="4" fillId="0" borderId="4" xfId="0"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27" fillId="0" borderId="42" xfId="5" applyFont="1" applyBorder="1" applyAlignment="1">
      <alignment vertical="center" wrapText="1"/>
    </xf>
    <xf numFmtId="0" fontId="27" fillId="0" borderId="49" xfId="5" applyFont="1" applyBorder="1" applyAlignment="1">
      <alignment vertical="center" wrapText="1"/>
    </xf>
    <xf numFmtId="0" fontId="27" fillId="0" borderId="43" xfId="5" applyFont="1" applyBorder="1" applyAlignment="1">
      <alignment vertical="center" wrapText="1"/>
    </xf>
    <xf numFmtId="0" fontId="27" fillId="0" borderId="5" xfId="4" applyFont="1" applyBorder="1" applyAlignment="1">
      <alignment vertical="center" wrapText="1"/>
    </xf>
    <xf numFmtId="0" fontId="26" fillId="0" borderId="5" xfId="4" applyBorder="1" applyAlignment="1">
      <alignment vertical="center" wrapText="1"/>
    </xf>
    <xf numFmtId="0" fontId="12" fillId="0" borderId="36" xfId="5" applyFont="1" applyFill="1" applyBorder="1" applyAlignment="1">
      <alignment vertical="center" wrapText="1"/>
    </xf>
    <xf numFmtId="0" fontId="7" fillId="0" borderId="38" xfId="5" applyFont="1" applyBorder="1" applyAlignment="1">
      <alignment vertical="center"/>
    </xf>
    <xf numFmtId="0" fontId="26" fillId="0" borderId="39" xfId="4" applyBorder="1" applyAlignment="1">
      <alignment vertical="center"/>
    </xf>
    <xf numFmtId="0" fontId="26" fillId="0" borderId="40" xfId="4" applyBorder="1" applyAlignment="1">
      <alignment vertical="center"/>
    </xf>
    <xf numFmtId="0" fontId="12" fillId="0" borderId="34" xfId="5" applyFont="1" applyBorder="1" applyAlignment="1">
      <alignment vertical="center"/>
    </xf>
    <xf numFmtId="0" fontId="12" fillId="0" borderId="37" xfId="5" applyFont="1" applyBorder="1" applyAlignment="1">
      <alignment vertical="center"/>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27" fillId="0" borderId="5" xfId="5" applyFont="1" applyBorder="1" applyAlignment="1">
      <alignment vertical="center" wrapText="1"/>
    </xf>
    <xf numFmtId="0" fontId="20" fillId="0" borderId="43" xfId="5" applyFont="1" applyBorder="1" applyAlignment="1">
      <alignment vertical="center" wrapText="1"/>
    </xf>
    <xf numFmtId="0" fontId="20" fillId="0" borderId="5" xfId="4" applyFont="1" applyBorder="1" applyAlignment="1">
      <alignment vertical="center" wrapText="1"/>
    </xf>
    <xf numFmtId="0" fontId="7" fillId="0" borderId="43"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37"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6" fillId="0" borderId="51"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0" fillId="0" borderId="0" xfId="0" applyFill="1" applyAlignment="1">
      <alignment horizontal="left" vertical="center" wrapText="1"/>
    </xf>
    <xf numFmtId="0" fontId="20" fillId="2" borderId="1" xfId="0" applyFont="1" applyFill="1" applyBorder="1" applyAlignment="1" applyProtection="1">
      <alignment horizontal="left" vertical="top" wrapText="1"/>
      <protection locked="0"/>
    </xf>
    <xf numFmtId="0" fontId="17" fillId="0" borderId="0" xfId="0" applyFont="1" applyAlignment="1">
      <alignment horizontal="left" vertical="center" wrapText="1"/>
    </xf>
    <xf numFmtId="0" fontId="0" fillId="0" borderId="1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6" xfId="0" applyFont="1" applyBorder="1" applyAlignment="1" applyProtection="1">
      <alignment horizontal="center" vertical="center"/>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1266">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114300</xdr:rowOff>
    </xdr:from>
    <xdr:to>
      <xdr:col>6</xdr:col>
      <xdr:colOff>393700</xdr:colOff>
      <xdr:row>2</xdr:row>
      <xdr:rowOff>152400</xdr:rowOff>
    </xdr:to>
    <xdr:sp macro="" textlink="">
      <xdr:nvSpPr>
        <xdr:cNvPr id="2" name="正方形/長方形 1"/>
        <xdr:cNvSpPr/>
      </xdr:nvSpPr>
      <xdr:spPr>
        <a:xfrm>
          <a:off x="190500" y="114300"/>
          <a:ext cx="3111500" cy="4699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高等学校・全日制）</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142876</xdr:colOff>
      <xdr:row>0</xdr:row>
      <xdr:rowOff>104775</xdr:rowOff>
    </xdr:from>
    <xdr:to>
      <xdr:col>3</xdr:col>
      <xdr:colOff>438150</xdr:colOff>
      <xdr:row>3</xdr:row>
      <xdr:rowOff>1</xdr:rowOff>
    </xdr:to>
    <xdr:sp macro="" textlink="">
      <xdr:nvSpPr>
        <xdr:cNvPr id="2" name="Text Box 1"/>
        <xdr:cNvSpPr txBox="1">
          <a:spLocks noChangeArrowheads="1"/>
        </xdr:cNvSpPr>
      </xdr:nvSpPr>
      <xdr:spPr bwMode="auto">
        <a:xfrm>
          <a:off x="228601" y="104775"/>
          <a:ext cx="1447799"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142877</xdr:colOff>
      <xdr:row>0</xdr:row>
      <xdr:rowOff>104775</xdr:rowOff>
    </xdr:from>
    <xdr:to>
      <xdr:col>3</xdr:col>
      <xdr:colOff>447675</xdr:colOff>
      <xdr:row>3</xdr:row>
      <xdr:rowOff>1</xdr:rowOff>
    </xdr:to>
    <xdr:sp macro="" textlink="">
      <xdr:nvSpPr>
        <xdr:cNvPr id="2" name="Text Box 1"/>
        <xdr:cNvSpPr txBox="1">
          <a:spLocks noChangeArrowheads="1"/>
        </xdr:cNvSpPr>
      </xdr:nvSpPr>
      <xdr:spPr bwMode="auto">
        <a:xfrm>
          <a:off x="228602" y="104775"/>
          <a:ext cx="1314448"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104774</xdr:colOff>
      <xdr:row>0</xdr:row>
      <xdr:rowOff>85725</xdr:rowOff>
    </xdr:from>
    <xdr:to>
      <xdr:col>2</xdr:col>
      <xdr:colOff>1276350</xdr:colOff>
      <xdr:row>2</xdr:row>
      <xdr:rowOff>152401</xdr:rowOff>
    </xdr:to>
    <xdr:sp macro="" textlink="">
      <xdr:nvSpPr>
        <xdr:cNvPr id="3" name="Text Box 1"/>
        <xdr:cNvSpPr txBox="1">
          <a:spLocks noChangeArrowheads="1"/>
        </xdr:cNvSpPr>
      </xdr:nvSpPr>
      <xdr:spPr bwMode="auto">
        <a:xfrm>
          <a:off x="314324" y="85725"/>
          <a:ext cx="1171576"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83005</xdr:colOff>
      <xdr:row>1</xdr:row>
      <xdr:rowOff>19050</xdr:rowOff>
    </xdr:from>
    <xdr:to>
      <xdr:col>3</xdr:col>
      <xdr:colOff>180975</xdr:colOff>
      <xdr:row>3</xdr:row>
      <xdr:rowOff>68036</xdr:rowOff>
    </xdr:to>
    <xdr:sp macro="" textlink="">
      <xdr:nvSpPr>
        <xdr:cNvPr id="2" name="Text Box 1"/>
        <xdr:cNvSpPr txBox="1">
          <a:spLocks noChangeArrowheads="1"/>
        </xdr:cNvSpPr>
      </xdr:nvSpPr>
      <xdr:spPr bwMode="auto">
        <a:xfrm>
          <a:off x="159205" y="85725"/>
          <a:ext cx="1850570" cy="39188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11</a:t>
          </a:r>
          <a:r>
            <a:rPr lang="ja-JP" altLang="en-US" sz="1800" b="0" i="0" u="none" strike="noStrike" baseline="0">
              <a:solidFill>
                <a:srgbClr val="000000"/>
              </a:solidFill>
              <a:latin typeface="ＭＳ 明朝"/>
              <a:ea typeface="ＭＳ 明朝"/>
            </a:rPr>
            <a:t> 別紙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76200</xdr:colOff>
      <xdr:row>2</xdr:row>
      <xdr:rowOff>152401</xdr:rowOff>
    </xdr:to>
    <xdr:sp macro="" textlink="">
      <xdr:nvSpPr>
        <xdr:cNvPr id="4" name="Text Box 1"/>
        <xdr:cNvSpPr txBox="1">
          <a:spLocks noChangeArrowheads="1"/>
        </xdr:cNvSpPr>
      </xdr:nvSpPr>
      <xdr:spPr bwMode="auto">
        <a:xfrm>
          <a:off x="57150" y="76200"/>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120" hidden="1" customWidth="1"/>
    <col min="2" max="2" width="4.125" style="121" hidden="1" customWidth="1"/>
    <col min="3" max="3" width="27.125" style="121" customWidth="1"/>
    <col min="4" max="4" width="8.625" style="121" customWidth="1"/>
    <col min="5" max="5" width="8.5" style="121" customWidth="1"/>
    <col min="6" max="6" width="4.375" style="121" customWidth="1"/>
    <col min="7" max="7" width="8.75" style="120" customWidth="1"/>
    <col min="8" max="8" width="8.125" style="120" customWidth="1"/>
    <col min="9" max="9" width="7.875" style="120" customWidth="1"/>
    <col min="10" max="10" width="5.125" style="120" customWidth="1"/>
    <col min="11" max="11" width="8.625" style="120" customWidth="1"/>
    <col min="12" max="12" width="7.375" style="120" customWidth="1"/>
    <col min="13" max="13" width="7.625" style="120" customWidth="1"/>
    <col min="14" max="14" width="6.125" style="120" customWidth="1"/>
    <col min="15" max="15" width="8.25" style="120" customWidth="1"/>
    <col min="16" max="16" width="7.25" style="120" customWidth="1"/>
    <col min="17" max="17" width="7.125" style="142" customWidth="1"/>
    <col min="18" max="18" width="6" style="120" customWidth="1"/>
    <col min="19" max="19" width="7.875" style="120" customWidth="1"/>
    <col min="20" max="20" width="8.75" style="120" customWidth="1"/>
    <col min="21" max="21" width="8" style="142" customWidth="1"/>
    <col min="22" max="22" width="5.625" style="120" customWidth="1"/>
    <col min="23" max="23" width="7.25" style="120" customWidth="1"/>
    <col min="24" max="24" width="7.75" style="120" customWidth="1"/>
    <col min="25" max="25" width="7" style="120" customWidth="1"/>
    <col min="26" max="26" width="6.125" style="120" customWidth="1"/>
    <col min="27" max="27" width="7.375" style="120" customWidth="1"/>
    <col min="28" max="28" width="7.625" style="120" customWidth="1"/>
    <col min="29" max="29" width="8" style="142" customWidth="1"/>
    <col min="30" max="30" width="5.625" style="120" customWidth="1"/>
    <col min="31" max="31" width="7.75" style="120" customWidth="1"/>
    <col min="32" max="32" width="7.125" style="120" customWidth="1"/>
    <col min="33" max="33" width="5.75" style="120" customWidth="1"/>
    <col min="34" max="34" width="5.625" style="120" customWidth="1"/>
    <col min="35" max="35" width="9.625" style="120" customWidth="1"/>
    <col min="36" max="37" width="8.625" style="120" customWidth="1"/>
    <col min="38" max="39" width="7.625" style="120" customWidth="1"/>
    <col min="40" max="40" width="8.5" style="120" customWidth="1"/>
    <col min="41" max="41" width="7.25" style="120" customWidth="1"/>
    <col min="42" max="42" width="7.625" style="120" customWidth="1"/>
    <col min="43" max="43" width="8.75" style="120" customWidth="1"/>
    <col min="44" max="44" width="7.625" style="120" customWidth="1"/>
    <col min="45" max="45" width="10.625" style="120" customWidth="1"/>
    <col min="46" max="46" width="8.875" style="120" customWidth="1"/>
    <col min="47" max="47" width="8.25" style="120" customWidth="1"/>
    <col min="48" max="48" width="8.375" style="120" customWidth="1"/>
    <col min="49" max="49" width="7" style="120" customWidth="1"/>
    <col min="50" max="50" width="6.75" style="120" customWidth="1"/>
    <col min="51" max="51" width="8.125" style="120" customWidth="1"/>
    <col min="52" max="52" width="7.125" style="120" customWidth="1"/>
    <col min="53" max="53" width="7" style="120" customWidth="1"/>
    <col min="54" max="54" width="6.75" style="120" customWidth="1"/>
    <col min="55" max="56" width="7.875" style="120" customWidth="1"/>
    <col min="57" max="57" width="12.625" style="120" customWidth="1"/>
    <col min="58" max="58" width="8.125" style="120" customWidth="1"/>
    <col min="59" max="59" width="7.875" style="120" customWidth="1"/>
    <col min="60" max="60" width="7.625" style="120" customWidth="1"/>
    <col min="61" max="61" width="7.875" style="141" customWidth="1"/>
    <col min="62" max="62" width="7.25" style="120" customWidth="1"/>
    <col min="63" max="63" width="10" style="120" customWidth="1"/>
    <col min="64" max="64" width="8.625" style="120" customWidth="1"/>
    <col min="65" max="65" width="8.25" style="120" customWidth="1"/>
    <col min="66" max="66" width="7.875" style="120" customWidth="1"/>
    <col min="67" max="67" width="5.5" style="120" customWidth="1"/>
    <col min="68" max="69" width="5.125" style="120" customWidth="1"/>
    <col min="70" max="70" width="7.875" style="120" customWidth="1"/>
    <col min="71" max="71" width="8.5" style="120" customWidth="1"/>
    <col min="72" max="72" width="8.375" style="120" customWidth="1"/>
    <col min="73" max="73" width="11.875" style="143" customWidth="1"/>
    <col min="74" max="74" width="10" style="120" bestFit="1" customWidth="1"/>
    <col min="75" max="16384" width="9" style="120"/>
  </cols>
  <sheetData>
    <row r="1" spans="1:73" ht="37.5" customHeight="1">
      <c r="C1" s="297" t="s">
        <v>727</v>
      </c>
      <c r="D1" s="300" t="s">
        <v>728</v>
      </c>
      <c r="E1" s="301"/>
      <c r="F1" s="301"/>
      <c r="G1" s="301"/>
      <c r="H1" s="302" t="s">
        <v>907</v>
      </c>
      <c r="I1" s="303"/>
      <c r="J1" s="303"/>
      <c r="K1" s="304"/>
      <c r="L1" s="302" t="s">
        <v>729</v>
      </c>
      <c r="M1" s="303"/>
      <c r="N1" s="303"/>
      <c r="O1" s="304"/>
      <c r="P1" s="302" t="s">
        <v>730</v>
      </c>
      <c r="Q1" s="303"/>
      <c r="R1" s="303"/>
      <c r="S1" s="304"/>
      <c r="T1" s="302" t="s">
        <v>731</v>
      </c>
      <c r="U1" s="303"/>
      <c r="V1" s="303"/>
      <c r="W1" s="304"/>
      <c r="X1" s="300" t="s">
        <v>732</v>
      </c>
      <c r="Y1" s="301"/>
      <c r="Z1" s="301"/>
      <c r="AA1" s="301"/>
      <c r="AB1" s="302" t="s">
        <v>733</v>
      </c>
      <c r="AC1" s="303"/>
      <c r="AD1" s="303"/>
      <c r="AE1" s="304"/>
      <c r="AF1" s="302" t="s">
        <v>734</v>
      </c>
      <c r="AG1" s="303"/>
      <c r="AH1" s="303"/>
      <c r="AI1" s="304"/>
      <c r="AJ1" s="300" t="s">
        <v>735</v>
      </c>
      <c r="AK1" s="301"/>
      <c r="AL1" s="301"/>
      <c r="AM1" s="310"/>
      <c r="AN1" s="300" t="s">
        <v>736</v>
      </c>
      <c r="AO1" s="301"/>
      <c r="AP1" s="301"/>
      <c r="AQ1" s="310"/>
      <c r="AR1" s="294" t="s">
        <v>737</v>
      </c>
      <c r="AS1" s="295"/>
      <c r="AT1" s="295"/>
      <c r="AU1" s="296"/>
      <c r="AV1" s="300" t="s">
        <v>738</v>
      </c>
      <c r="AW1" s="301"/>
      <c r="AX1" s="301"/>
      <c r="AY1" s="310"/>
      <c r="AZ1" s="300" t="s">
        <v>739</v>
      </c>
      <c r="BA1" s="301"/>
      <c r="BB1" s="301"/>
      <c r="BC1" s="310"/>
      <c r="BD1" s="300" t="s">
        <v>740</v>
      </c>
      <c r="BE1" s="301"/>
      <c r="BF1" s="301"/>
      <c r="BG1" s="310"/>
      <c r="BH1" s="314" t="s">
        <v>741</v>
      </c>
      <c r="BI1" s="315"/>
      <c r="BJ1" s="302" t="s">
        <v>742</v>
      </c>
      <c r="BK1" s="303"/>
      <c r="BL1" s="303"/>
      <c r="BM1" s="304"/>
      <c r="BN1" s="316" t="s">
        <v>743</v>
      </c>
      <c r="BO1" s="317"/>
      <c r="BP1" s="317"/>
      <c r="BQ1" s="317"/>
      <c r="BR1" s="318"/>
      <c r="BS1" s="311" t="s">
        <v>744</v>
      </c>
      <c r="BT1" s="312"/>
      <c r="BU1" s="313"/>
    </row>
    <row r="2" spans="1:73" ht="18.75" customHeight="1">
      <c r="C2" s="298"/>
      <c r="D2" s="305" t="s">
        <v>745</v>
      </c>
      <c r="E2" s="307" t="s">
        <v>746</v>
      </c>
      <c r="F2" s="307" t="s">
        <v>747</v>
      </c>
      <c r="G2" s="255" t="s">
        <v>748</v>
      </c>
      <c r="H2" s="305" t="s">
        <v>745</v>
      </c>
      <c r="I2" s="307" t="s">
        <v>746</v>
      </c>
      <c r="J2" s="307" t="s">
        <v>747</v>
      </c>
      <c r="K2" s="256" t="s">
        <v>748</v>
      </c>
      <c r="L2" s="305" t="s">
        <v>745</v>
      </c>
      <c r="M2" s="307" t="s">
        <v>746</v>
      </c>
      <c r="N2" s="307" t="s">
        <v>747</v>
      </c>
      <c r="O2" s="256" t="s">
        <v>748</v>
      </c>
      <c r="P2" s="305" t="s">
        <v>745</v>
      </c>
      <c r="Q2" s="307" t="s">
        <v>746</v>
      </c>
      <c r="R2" s="307" t="s">
        <v>747</v>
      </c>
      <c r="S2" s="256" t="s">
        <v>748</v>
      </c>
      <c r="T2" s="305" t="s">
        <v>745</v>
      </c>
      <c r="U2" s="307" t="s">
        <v>746</v>
      </c>
      <c r="V2" s="307" t="s">
        <v>747</v>
      </c>
      <c r="W2" s="256" t="s">
        <v>748</v>
      </c>
      <c r="X2" s="305" t="s">
        <v>745</v>
      </c>
      <c r="Y2" s="307" t="s">
        <v>746</v>
      </c>
      <c r="Z2" s="307" t="s">
        <v>747</v>
      </c>
      <c r="AA2" s="255" t="s">
        <v>748</v>
      </c>
      <c r="AB2" s="305" t="s">
        <v>745</v>
      </c>
      <c r="AC2" s="307" t="s">
        <v>746</v>
      </c>
      <c r="AD2" s="307" t="s">
        <v>747</v>
      </c>
      <c r="AE2" s="256" t="s">
        <v>748</v>
      </c>
      <c r="AF2" s="305" t="s">
        <v>745</v>
      </c>
      <c r="AG2" s="307" t="s">
        <v>746</v>
      </c>
      <c r="AH2" s="307" t="s">
        <v>747</v>
      </c>
      <c r="AI2" s="256" t="s">
        <v>748</v>
      </c>
      <c r="AJ2" s="305" t="s">
        <v>745</v>
      </c>
      <c r="AK2" s="307" t="s">
        <v>746</v>
      </c>
      <c r="AL2" s="307" t="s">
        <v>747</v>
      </c>
      <c r="AM2" s="256" t="s">
        <v>748</v>
      </c>
      <c r="AN2" s="305" t="s">
        <v>745</v>
      </c>
      <c r="AO2" s="307" t="s">
        <v>746</v>
      </c>
      <c r="AP2" s="307" t="s">
        <v>747</v>
      </c>
      <c r="AQ2" s="256" t="s">
        <v>748</v>
      </c>
      <c r="AR2" s="307" t="s">
        <v>745</v>
      </c>
      <c r="AS2" s="307" t="s">
        <v>746</v>
      </c>
      <c r="AT2" s="307" t="s">
        <v>747</v>
      </c>
      <c r="AU2" s="256" t="s">
        <v>748</v>
      </c>
      <c r="AV2" s="305" t="s">
        <v>745</v>
      </c>
      <c r="AW2" s="307" t="s">
        <v>746</v>
      </c>
      <c r="AX2" s="307" t="s">
        <v>747</v>
      </c>
      <c r="AY2" s="256" t="s">
        <v>748</v>
      </c>
      <c r="AZ2" s="305" t="s">
        <v>745</v>
      </c>
      <c r="BA2" s="307" t="s">
        <v>746</v>
      </c>
      <c r="BB2" s="307" t="s">
        <v>747</v>
      </c>
      <c r="BC2" s="256" t="s">
        <v>748</v>
      </c>
      <c r="BD2" s="305" t="s">
        <v>745</v>
      </c>
      <c r="BE2" s="307" t="s">
        <v>746</v>
      </c>
      <c r="BF2" s="307" t="s">
        <v>747</v>
      </c>
      <c r="BG2" s="256" t="s">
        <v>748</v>
      </c>
      <c r="BH2" s="322" t="s">
        <v>749</v>
      </c>
      <c r="BI2" s="324" t="s">
        <v>750</v>
      </c>
      <c r="BJ2" s="305" t="s">
        <v>745</v>
      </c>
      <c r="BK2" s="307" t="s">
        <v>746</v>
      </c>
      <c r="BL2" s="307" t="s">
        <v>747</v>
      </c>
      <c r="BM2" s="256" t="s">
        <v>748</v>
      </c>
      <c r="BN2" s="326" t="s">
        <v>745</v>
      </c>
      <c r="BO2" s="320" t="s">
        <v>746</v>
      </c>
      <c r="BP2" s="320" t="s">
        <v>751</v>
      </c>
      <c r="BQ2" s="320" t="s">
        <v>752</v>
      </c>
      <c r="BR2" s="264" t="s">
        <v>748</v>
      </c>
      <c r="BS2" s="330" t="s">
        <v>753</v>
      </c>
      <c r="BT2" s="322" t="s">
        <v>754</v>
      </c>
      <c r="BU2" s="332" t="s">
        <v>755</v>
      </c>
    </row>
    <row r="3" spans="1:73" ht="29.25" customHeight="1">
      <c r="C3" s="299"/>
      <c r="D3" s="306"/>
      <c r="E3" s="308"/>
      <c r="F3" s="309"/>
      <c r="G3" s="257">
        <v>900</v>
      </c>
      <c r="H3" s="306"/>
      <c r="I3" s="308"/>
      <c r="J3" s="309"/>
      <c r="K3" s="270" t="s">
        <v>918</v>
      </c>
      <c r="L3" s="306"/>
      <c r="M3" s="308"/>
      <c r="N3" s="309"/>
      <c r="O3" s="259">
        <v>600</v>
      </c>
      <c r="P3" s="306"/>
      <c r="Q3" s="308"/>
      <c r="R3" s="309"/>
      <c r="S3" s="259">
        <v>260</v>
      </c>
      <c r="T3" s="306"/>
      <c r="U3" s="308"/>
      <c r="V3" s="309"/>
      <c r="W3" s="259">
        <v>600</v>
      </c>
      <c r="X3" s="306"/>
      <c r="Y3" s="308"/>
      <c r="Z3" s="309"/>
      <c r="AA3" s="258">
        <v>800</v>
      </c>
      <c r="AB3" s="306"/>
      <c r="AC3" s="308"/>
      <c r="AD3" s="309"/>
      <c r="AE3" s="258">
        <v>900</v>
      </c>
      <c r="AF3" s="306"/>
      <c r="AG3" s="308"/>
      <c r="AH3" s="309"/>
      <c r="AI3" s="259">
        <v>600</v>
      </c>
      <c r="AJ3" s="306"/>
      <c r="AK3" s="308"/>
      <c r="AL3" s="309"/>
      <c r="AM3" s="259">
        <v>30</v>
      </c>
      <c r="AN3" s="306"/>
      <c r="AO3" s="308"/>
      <c r="AP3" s="309"/>
      <c r="AQ3" s="259">
        <v>300</v>
      </c>
      <c r="AR3" s="319"/>
      <c r="AS3" s="319"/>
      <c r="AT3" s="319"/>
      <c r="AU3" s="259">
        <v>300</v>
      </c>
      <c r="AV3" s="306"/>
      <c r="AW3" s="308"/>
      <c r="AX3" s="309"/>
      <c r="AY3" s="259">
        <v>30</v>
      </c>
      <c r="AZ3" s="306"/>
      <c r="BA3" s="308"/>
      <c r="BB3" s="309"/>
      <c r="BC3" s="259">
        <v>300</v>
      </c>
      <c r="BD3" s="306"/>
      <c r="BE3" s="308"/>
      <c r="BF3" s="309"/>
      <c r="BG3" s="259">
        <v>300</v>
      </c>
      <c r="BH3" s="323"/>
      <c r="BI3" s="325"/>
      <c r="BJ3" s="306"/>
      <c r="BK3" s="308"/>
      <c r="BL3" s="309"/>
      <c r="BM3" s="259">
        <v>4000</v>
      </c>
      <c r="BN3" s="327"/>
      <c r="BO3" s="321"/>
      <c r="BP3" s="328"/>
      <c r="BQ3" s="329"/>
      <c r="BR3" s="265">
        <v>24</v>
      </c>
      <c r="BS3" s="331"/>
      <c r="BT3" s="309"/>
      <c r="BU3" s="333"/>
    </row>
    <row r="4" spans="1:73" s="121" customFormat="1" ht="16.5" customHeight="1" thickBot="1">
      <c r="A4" s="122">
        <f>'提出表（表紙）'!I2</f>
        <v>0</v>
      </c>
      <c r="B4" s="121">
        <v>1</v>
      </c>
      <c r="C4" s="123" t="str">
        <f>'提出表（表紙）'!I3</f>
        <v/>
      </c>
      <c r="D4" s="124"/>
      <c r="E4" s="260" t="str">
        <f>IF('調査票１（次世代を担う人材育成の促進）'!AT5="提出可能","◯","")</f>
        <v/>
      </c>
      <c r="F4" s="260">
        <f>IF(AND((D4=1),(E4="◯")),1,0)</f>
        <v>0</v>
      </c>
      <c r="G4" s="124">
        <f>F4*$G$3</f>
        <v>0</v>
      </c>
      <c r="H4" s="124"/>
      <c r="I4" s="261" t="str">
        <f>IF('調査票２（ICT教育環境の整備推進）'!AT5="提出可能","◯","")</f>
        <v/>
      </c>
      <c r="J4" s="124">
        <f>IF(AND((H4=1),(I4="◯")),1,0)</f>
        <v>0</v>
      </c>
      <c r="K4" s="124">
        <f>'調査票２（ICT教育環境の整備推進）'!AZ38</f>
        <v>0</v>
      </c>
      <c r="L4" s="124"/>
      <c r="M4" s="125" t="str">
        <f>IF('調査票３（教育相談体制の整備)'!AT5="提出可能","◯","")</f>
        <v/>
      </c>
      <c r="N4" s="124">
        <f>IF(AND((L4=1),(M4="◯")),1,0)</f>
        <v>0</v>
      </c>
      <c r="O4" s="124">
        <f>N4*$O$3</f>
        <v>0</v>
      </c>
      <c r="P4" s="124"/>
      <c r="Q4" s="124" t="str">
        <f>IF('調査票４（職業・ボランティア・文化・健康・食等の教育の推進）'!AO7="提出可能","◯","")</f>
        <v/>
      </c>
      <c r="R4" s="124">
        <f>IF(AND((P4=1),(Q4="◯")),1,0)</f>
        <v>0</v>
      </c>
      <c r="S4" s="124">
        <f>R4*$S$3</f>
        <v>0</v>
      </c>
      <c r="T4" s="124"/>
      <c r="U4" s="124" t="str">
        <f>IF('調査票５（安全確保の推進）'!AT5="提出可能","◯","")</f>
        <v/>
      </c>
      <c r="V4" s="124">
        <f>IF(AND((T4=1),(U4="◯")),1,0)</f>
        <v>0</v>
      </c>
      <c r="W4" s="124">
        <f>V4*$W$3</f>
        <v>0</v>
      </c>
      <c r="X4" s="124"/>
      <c r="Y4" s="124" t="str">
        <f>IF('調査票６（特別支援教育に係る活動の充実）'!AU5="提出可能","◯","")</f>
        <v/>
      </c>
      <c r="Z4" s="124">
        <f>IF(AND((X4=1),(Y4="◯")),1,0)</f>
        <v>0</v>
      </c>
      <c r="AA4" s="124">
        <f>Z4*$AA$3</f>
        <v>0</v>
      </c>
      <c r="AB4" s="124"/>
      <c r="AC4" s="125" t="str">
        <f>IF('調査票７（外部人材活用等の推進)'!AT5="提出可能","◯","")</f>
        <v/>
      </c>
      <c r="AD4" s="124">
        <f>IF(AND((AB4=1),(AC4="◯")),1,0)</f>
        <v>0</v>
      </c>
      <c r="AE4" s="124">
        <f>AD4*$AE$3</f>
        <v>0</v>
      </c>
      <c r="AF4" s="124"/>
      <c r="AG4" s="124" t="e">
        <f>IF('調査票９（財務状況の改善の支援)'!K6="提出可能","◯","")</f>
        <v>#DIV/0!</v>
      </c>
      <c r="AH4" s="124" t="e">
        <f>IF(AND((AF4=1),(AG4="◯")),1,0)</f>
        <v>#DIV/0!</v>
      </c>
      <c r="AI4" s="124" t="e">
        <f>AH4*$AI$3</f>
        <v>#DIV/0!</v>
      </c>
      <c r="AJ4" s="124"/>
      <c r="AK4" s="124" t="str">
        <f>IF('調査票10ア（体育活動の推進）'!E25&gt;=30,"◯","×")</f>
        <v>×</v>
      </c>
      <c r="AL4" s="124">
        <f>IF(AND((AJ4=1),(AK4="◯")),'調査票10ア（体育活動の推進）'!D25,0)</f>
        <v>0</v>
      </c>
      <c r="AM4" s="126">
        <f>AL4*$AM$3</f>
        <v>0</v>
      </c>
      <c r="AN4" s="124"/>
      <c r="AO4" s="124" t="str">
        <f>IF('調査票10ア（体育活動の推進）'!E26&gt;=300,"◯","×")</f>
        <v>×</v>
      </c>
      <c r="AP4" s="124">
        <f>IF(AND((AN4=1),(AO4="◯")),'調査票10ア（体育活動の推進）'!D26,0)</f>
        <v>0</v>
      </c>
      <c r="AQ4" s="126">
        <f>AP4*$AQ$3</f>
        <v>0</v>
      </c>
      <c r="AR4" s="124"/>
      <c r="AS4" s="124" t="e">
        <f>IF('調査票10ア（体育活動の推進）'!E29&gt;=300,"◯","×")</f>
        <v>#VALUE!</v>
      </c>
      <c r="AT4" s="124" t="e">
        <f>IF(AND((AR4=1),(AS4="◯")),1,0)</f>
        <v>#VALUE!</v>
      </c>
      <c r="AU4" s="127" t="e">
        <f>AT4*$AU$3</f>
        <v>#VALUE!</v>
      </c>
      <c r="AV4" s="124"/>
      <c r="AW4" s="124" t="str">
        <f>IF('調査票10イ（文化活動の推進）'!E25&gt;=30,"◯","×")</f>
        <v>×</v>
      </c>
      <c r="AX4" s="124">
        <f>IF(AND((AV4=1),(AW4="◯")),'調査票10イ（文化活動の推進）'!D25,0)</f>
        <v>0</v>
      </c>
      <c r="AY4" s="127">
        <f>AX4*$AY$3</f>
        <v>0</v>
      </c>
      <c r="AZ4" s="124"/>
      <c r="BA4" s="124" t="str">
        <f>IF('調査票10イ（文化活動の推進）'!E26&gt;=300,"◯","×")</f>
        <v>×</v>
      </c>
      <c r="BB4" s="124">
        <f>IF(AND((AZ4=1),(BA4="◯")),'調査票10イ（文化活動の推進）'!D26,0)</f>
        <v>0</v>
      </c>
      <c r="BC4" s="127">
        <f>BB4*$BC$3</f>
        <v>0</v>
      </c>
      <c r="BD4" s="124"/>
      <c r="BE4" s="124" t="e">
        <f>IF('調査票10イ（文化活動の推進）'!E29&gt;=300,"◯","×")</f>
        <v>#VALUE!</v>
      </c>
      <c r="BF4" s="124" t="e">
        <f>IF(AND((BD4=1),(BE4="◯")),1,0)</f>
        <v>#VALUE!</v>
      </c>
      <c r="BG4" s="127" t="e">
        <f>BF4*$BG$3</f>
        <v>#VALUE!</v>
      </c>
      <c r="BH4" s="128">
        <f>COUNTIF(AJ4:BG4,"◯")</f>
        <v>0</v>
      </c>
      <c r="BI4" s="129" t="e">
        <f>AQ4+AM4+AU4+BC4+AY4+BG4</f>
        <v>#VALUE!</v>
      </c>
      <c r="BJ4" s="130"/>
      <c r="BK4" s="130" t="e">
        <f>IF('調査票11（不登校生徒の受入れ)'!K5="提出可能","◯","×")</f>
        <v>#DIV/0!</v>
      </c>
      <c r="BL4" s="130" t="e">
        <f>IF(AND((BJ4=1),(BK4="◯")),1,0)</f>
        <v>#DIV/0!</v>
      </c>
      <c r="BM4" s="130" t="e">
        <f>BL4*$BM$3</f>
        <v>#DIV/0!</v>
      </c>
      <c r="BN4" s="130"/>
      <c r="BO4" s="130" t="str">
        <f>IF('調査票12（不登校生徒の修学支援）'!R5="提出可能","◯","×")</f>
        <v>×</v>
      </c>
      <c r="BP4" s="130">
        <f>'調査票12（不登校生徒の修学支援）'!R22</f>
        <v>0</v>
      </c>
      <c r="BQ4" s="130"/>
      <c r="BR4" s="130"/>
      <c r="BS4" s="131">
        <f>D4+H4+L4+P4+T4+AF4+BN4+X4+BH4+BJ4+AB4</f>
        <v>0</v>
      </c>
      <c r="BT4" s="132" t="e">
        <f>J4+N4+R4+V4+AH4+AP4+BB4+BP4+Z4+AX4+BF4+AT4+AL4+BL4+AD4+F4</f>
        <v>#DIV/0!</v>
      </c>
      <c r="BU4" s="133" t="e">
        <f>K4+O4+S4+W4+AI4+BR4+BI4+BM4+G4+AA4+AE4</f>
        <v>#DIV/0!</v>
      </c>
    </row>
    <row r="5" spans="1:73" s="121" customFormat="1" ht="15.75" customHeight="1" thickTop="1" thickBot="1">
      <c r="C5" s="134" t="s">
        <v>744</v>
      </c>
      <c r="D5" s="135">
        <f>SUM(D4:D4)</f>
        <v>0</v>
      </c>
      <c r="E5" s="135">
        <f>COUNTIF(E4:E4,"〇")</f>
        <v>0</v>
      </c>
      <c r="F5" s="135">
        <f>SUM(F4:F4)</f>
        <v>0</v>
      </c>
      <c r="G5" s="136">
        <f>G4</f>
        <v>0</v>
      </c>
      <c r="H5" s="135">
        <f>SUM(H4:H4)</f>
        <v>0</v>
      </c>
      <c r="I5" s="135">
        <f>COUNTIF(I4:I4,"〇")</f>
        <v>0</v>
      </c>
      <c r="J5" s="135">
        <f>SUM(J4:J4)</f>
        <v>0</v>
      </c>
      <c r="K5" s="136">
        <f>SUM(K4:K4)</f>
        <v>0</v>
      </c>
      <c r="L5" s="135">
        <f>SUM(L4:L4)</f>
        <v>0</v>
      </c>
      <c r="M5" s="135">
        <f>COUNTIF(M4:M4,"〇")</f>
        <v>0</v>
      </c>
      <c r="N5" s="135">
        <f>SUM(N4:N4)</f>
        <v>0</v>
      </c>
      <c r="O5" s="136">
        <f>SUM(O4:O4)</f>
        <v>0</v>
      </c>
      <c r="P5" s="135">
        <f>SUM(P4:P4)</f>
        <v>0</v>
      </c>
      <c r="Q5" s="135">
        <f>COUNTIF(Q4:Q4,"〇")</f>
        <v>0</v>
      </c>
      <c r="R5" s="135">
        <f>SUM(R4:R4)</f>
        <v>0</v>
      </c>
      <c r="S5" s="136">
        <f>SUM(S4:S4)</f>
        <v>0</v>
      </c>
      <c r="T5" s="135">
        <f>SUM(T4:T4)</f>
        <v>0</v>
      </c>
      <c r="U5" s="135">
        <f>COUNTIF(U4:U4,"〇")</f>
        <v>0</v>
      </c>
      <c r="V5" s="135">
        <f>SUM(V4:V4)</f>
        <v>0</v>
      </c>
      <c r="W5" s="136">
        <f>SUM(W4:W4)</f>
        <v>0</v>
      </c>
      <c r="X5" s="135">
        <f>SUM(X4:X4)</f>
        <v>0</v>
      </c>
      <c r="Y5" s="135">
        <f>COUNTIF(Y4:Y4,"〇")</f>
        <v>0</v>
      </c>
      <c r="Z5" s="135">
        <f>SUM(Z4:Z4)</f>
        <v>0</v>
      </c>
      <c r="AA5" s="136">
        <f>AA4</f>
        <v>0</v>
      </c>
      <c r="AB5" s="135">
        <f>SUM(AB4:AB4)</f>
        <v>0</v>
      </c>
      <c r="AC5" s="135">
        <f>COUNTIF(AC4:AC4,"〇")</f>
        <v>0</v>
      </c>
      <c r="AD5" s="135">
        <f>SUM(AD4:AD4)</f>
        <v>0</v>
      </c>
      <c r="AE5" s="136">
        <f>SUM(AE4:AE4)</f>
        <v>0</v>
      </c>
      <c r="AF5" s="135">
        <f>SUM(AF4:AF4)</f>
        <v>0</v>
      </c>
      <c r="AG5" s="135">
        <f>COUNTIF(AG4:AG4,"○")</f>
        <v>0</v>
      </c>
      <c r="AH5" s="135" t="e">
        <f>SUM(AH4:AH4)</f>
        <v>#DIV/0!</v>
      </c>
      <c r="AI5" s="136" t="e">
        <f>SUM(AI4:AI4)</f>
        <v>#DIV/0!</v>
      </c>
      <c r="AJ5" s="135">
        <f>SUM(AJ4:AJ4)</f>
        <v>0</v>
      </c>
      <c r="AK5" s="135">
        <f>COUNTIF(AK4:AK4,"◯")</f>
        <v>0</v>
      </c>
      <c r="AL5" s="135">
        <f>SUM(AL4:AL4)</f>
        <v>0</v>
      </c>
      <c r="AM5" s="136">
        <f>SUM(AM4:AM4)</f>
        <v>0</v>
      </c>
      <c r="AN5" s="135">
        <f>SUM(AN4:AN4)</f>
        <v>0</v>
      </c>
      <c r="AO5" s="135">
        <f>COUNTIF(AO4:AO4,"◯")</f>
        <v>0</v>
      </c>
      <c r="AP5" s="135">
        <f>SUM(AP4:AP4)</f>
        <v>0</v>
      </c>
      <c r="AQ5" s="136">
        <f>SUM(AQ4:AQ4)</f>
        <v>0</v>
      </c>
      <c r="AR5" s="135">
        <f>SUM(AR4:AR4)</f>
        <v>0</v>
      </c>
      <c r="AS5" s="135">
        <f>COUNTIF(AS4:AS4,"◯")</f>
        <v>0</v>
      </c>
      <c r="AT5" s="135" t="e">
        <f>SUM(AT4:AT4)</f>
        <v>#VALUE!</v>
      </c>
      <c r="AU5" s="135" t="e">
        <f>SUM(AU4:AU4)</f>
        <v>#VALUE!</v>
      </c>
      <c r="AV5" s="135">
        <f>SUM(AV4:AV4)</f>
        <v>0</v>
      </c>
      <c r="AW5" s="135">
        <f>COUNTIF(AW4:AW4,"◯")</f>
        <v>0</v>
      </c>
      <c r="AX5" s="135">
        <f>SUM(AX4:AX4)</f>
        <v>0</v>
      </c>
      <c r="AY5" s="135">
        <f>SUM(AY4:AY4)</f>
        <v>0</v>
      </c>
      <c r="AZ5" s="135">
        <f>SUM(AZ4:AZ4)</f>
        <v>0</v>
      </c>
      <c r="BA5" s="135">
        <f>COUNTIF(BA4:BA4,"○")</f>
        <v>0</v>
      </c>
      <c r="BB5" s="135">
        <f>SUM(BB4:BB4)</f>
        <v>0</v>
      </c>
      <c r="BC5" s="135">
        <f>SUM(BC4:BC4)</f>
        <v>0</v>
      </c>
      <c r="BD5" s="135">
        <f>SUM(BD4:BD4)</f>
        <v>0</v>
      </c>
      <c r="BE5" s="135">
        <f>COUNTIF(BE4:BE4,"◯")</f>
        <v>0</v>
      </c>
      <c r="BF5" s="135" t="e">
        <f>SUM(BF4:BF4)</f>
        <v>#VALUE!</v>
      </c>
      <c r="BG5" s="135" t="e">
        <f>SUM(BG4:BG4)</f>
        <v>#VALUE!</v>
      </c>
      <c r="BH5" s="137">
        <f>SUM(BH4:BH4)</f>
        <v>0</v>
      </c>
      <c r="BI5" s="138" t="e">
        <f>SUM(BI4:BI4)</f>
        <v>#VALUE!</v>
      </c>
      <c r="BJ5" s="135">
        <f>SUM(BJ4:BJ4)</f>
        <v>0</v>
      </c>
      <c r="BK5" s="135">
        <f>COUNTIF(BK4:BK4,"◯")</f>
        <v>0</v>
      </c>
      <c r="BL5" s="135" t="e">
        <f>SUM(BL4:BL4)</f>
        <v>#DIV/0!</v>
      </c>
      <c r="BM5" s="136" t="e">
        <f>SUM(BM4:BM4)</f>
        <v>#DIV/0!</v>
      </c>
      <c r="BN5" s="266">
        <f>SUM(BN4:BN4)</f>
        <v>0</v>
      </c>
      <c r="BO5" s="266">
        <f>COUNTIF(BO4:BO4,"◯")</f>
        <v>0</v>
      </c>
      <c r="BP5" s="266">
        <f>SUM(BP4:BP4)</f>
        <v>0</v>
      </c>
      <c r="BQ5" s="266">
        <f>SUM(BQ4:BQ4)</f>
        <v>0</v>
      </c>
      <c r="BR5" s="267">
        <f>SUM(BR4:BR4)</f>
        <v>0</v>
      </c>
      <c r="BS5" s="139">
        <f>SUM(BS4:BS4)</f>
        <v>0</v>
      </c>
      <c r="BT5" s="135" t="e">
        <f>BL5+J5+N5+R5+V5+AH5+AP5+BB5+BP5+AX5+BF5+AT5+AL5+Z5+AD5+F5</f>
        <v>#DIV/0!</v>
      </c>
      <c r="BU5" s="140" t="e">
        <f>G5+K5+O5+S5+W5+AI5+BR5+BI5+AA5+BM5+AE5</f>
        <v>#DIV/0!</v>
      </c>
    </row>
    <row r="11" spans="1:73" ht="15.75" customHeight="1">
      <c r="BN11" s="121"/>
    </row>
  </sheetData>
  <mergeCells count="73">
    <mergeCell ref="BP2:BP3"/>
    <mergeCell ref="BQ2:BQ3"/>
    <mergeCell ref="BS2:BS3"/>
    <mergeCell ref="BT2:BT3"/>
    <mergeCell ref="BU2:BU3"/>
    <mergeCell ref="BO2:BO3"/>
    <mergeCell ref="BA2:BA3"/>
    <mergeCell ref="BB2:BB3"/>
    <mergeCell ref="BD2:BD3"/>
    <mergeCell ref="BE2:BE3"/>
    <mergeCell ref="BF2:BF3"/>
    <mergeCell ref="BH2:BH3"/>
    <mergeCell ref="BI2:BI3"/>
    <mergeCell ref="BJ2:BJ3"/>
    <mergeCell ref="BK2:BK3"/>
    <mergeCell ref="BL2:BL3"/>
    <mergeCell ref="BN2:BN3"/>
    <mergeCell ref="AZ2:AZ3"/>
    <mergeCell ref="AK2:AK3"/>
    <mergeCell ref="AL2:AL3"/>
    <mergeCell ref="AN2:AN3"/>
    <mergeCell ref="AO2:AO3"/>
    <mergeCell ref="AP2:AP3"/>
    <mergeCell ref="AR2:AR3"/>
    <mergeCell ref="AS2:AS3"/>
    <mergeCell ref="AT2:AT3"/>
    <mergeCell ref="AV2:AV3"/>
    <mergeCell ref="AW2:AW3"/>
    <mergeCell ref="AX2:AX3"/>
    <mergeCell ref="AJ2:AJ3"/>
    <mergeCell ref="U2:U3"/>
    <mergeCell ref="V2:V3"/>
    <mergeCell ref="X2:X3"/>
    <mergeCell ref="Y2:Y3"/>
    <mergeCell ref="Z2:Z3"/>
    <mergeCell ref="AB2:AB3"/>
    <mergeCell ref="AC2:AC3"/>
    <mergeCell ref="AD2:AD3"/>
    <mergeCell ref="AF2:AF3"/>
    <mergeCell ref="AG2:AG3"/>
    <mergeCell ref="AH2:AH3"/>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665</v>
      </c>
      <c r="AP1" t="s">
        <v>839</v>
      </c>
      <c r="AQ1" t="s">
        <v>840</v>
      </c>
      <c r="AR1" t="s">
        <v>841</v>
      </c>
      <c r="AS1" t="s">
        <v>842</v>
      </c>
    </row>
    <row r="2" spans="2:47">
      <c r="F2" s="67" t="s">
        <v>1</v>
      </c>
      <c r="G2" s="202">
        <f>'提出表（表紙）'!$I$2</f>
        <v>0</v>
      </c>
      <c r="N2" s="67" t="s">
        <v>1</v>
      </c>
      <c r="O2" s="202">
        <f>'提出表（表紙）'!$I$2</f>
        <v>0</v>
      </c>
      <c r="V2" s="67" t="s">
        <v>1</v>
      </c>
      <c r="W2" s="202">
        <f>'提出表（表紙）'!$I$2</f>
        <v>0</v>
      </c>
      <c r="AD2" s="67" t="s">
        <v>1</v>
      </c>
      <c r="AE2" s="202">
        <f>'提出表（表紙）'!$I$2</f>
        <v>0</v>
      </c>
      <c r="AL2" s="67" t="s">
        <v>1</v>
      </c>
      <c r="AM2" s="202">
        <f>'提出表（表紙）'!$I$2</f>
        <v>0</v>
      </c>
    </row>
    <row r="3" spans="2:47">
      <c r="F3" s="67" t="s">
        <v>0</v>
      </c>
      <c r="G3" s="202" t="str">
        <f>IFERROR(VLOOKUP($G$2,'高等学校名簿(R6)'!$D$2:$U$83,2,FALSE),"")</f>
        <v/>
      </c>
      <c r="N3" s="67" t="s">
        <v>0</v>
      </c>
      <c r="O3" s="202" t="str">
        <f>IFERROR(VLOOKUP($O$2,'高等学校名簿(R6)'!$D$2:$U$83,2,FALSE),"")</f>
        <v/>
      </c>
      <c r="V3" s="67" t="s">
        <v>0</v>
      </c>
      <c r="W3" s="202" t="str">
        <f>IFERROR(VLOOKUP($W$2,'高等学校名簿(R6)'!$D$2:$U$83,2,FALSE),"")</f>
        <v/>
      </c>
      <c r="AD3" s="67" t="s">
        <v>0</v>
      </c>
      <c r="AE3" s="202" t="str">
        <f>IFERROR(VLOOKUP($AE$2,'高等学校名簿(R6)'!$D$2:$U$83,2,FALSE),"")</f>
        <v/>
      </c>
      <c r="AL3" s="67" t="s">
        <v>0</v>
      </c>
      <c r="AM3" s="202" t="str">
        <f>IFERROR(VLOOKUP($AM$2,'高等学校名簿(R6)'!$D$2:$U$83,2,FALSE),"")</f>
        <v/>
      </c>
    </row>
    <row r="4" spans="2:47" ht="10.5" customHeight="1"/>
    <row r="5" spans="2:47" ht="21" customHeight="1">
      <c r="C5" s="206" t="s">
        <v>679</v>
      </c>
      <c r="D5" s="59"/>
      <c r="F5" s="186"/>
      <c r="G5" s="65"/>
      <c r="K5" s="206" t="s">
        <v>679</v>
      </c>
      <c r="L5" s="59"/>
      <c r="N5" s="186"/>
      <c r="O5" s="65"/>
      <c r="S5" s="206" t="s">
        <v>679</v>
      </c>
      <c r="T5" s="59"/>
      <c r="V5" s="186"/>
      <c r="W5" s="65"/>
      <c r="AA5" s="206" t="s">
        <v>679</v>
      </c>
      <c r="AB5" s="59"/>
      <c r="AD5" s="186"/>
      <c r="AE5" s="65"/>
      <c r="AI5" s="206" t="s">
        <v>679</v>
      </c>
      <c r="AJ5" s="59"/>
      <c r="AL5" s="186"/>
      <c r="AM5" s="65"/>
      <c r="AO5" s="62"/>
      <c r="AP5" s="62"/>
      <c r="AQ5" s="62"/>
      <c r="AR5" s="62"/>
      <c r="AS5" s="62"/>
    </row>
    <row r="6" spans="2:47" ht="6" customHeight="1">
      <c r="C6" s="59"/>
      <c r="D6" s="59"/>
      <c r="F6" s="69"/>
      <c r="G6" s="65"/>
      <c r="K6" s="59"/>
      <c r="L6" s="59"/>
      <c r="N6" s="69"/>
      <c r="O6" s="65"/>
      <c r="S6" s="59"/>
      <c r="T6" s="59"/>
      <c r="V6" s="69"/>
      <c r="W6" s="65"/>
      <c r="AA6" s="59"/>
      <c r="AB6" s="59"/>
      <c r="AD6" s="69"/>
      <c r="AE6" s="65"/>
      <c r="AI6" s="59"/>
      <c r="AJ6" s="59"/>
      <c r="AL6" s="69"/>
      <c r="AM6" s="65"/>
    </row>
    <row r="7" spans="2:47" ht="18.75" customHeight="1">
      <c r="C7" s="216" t="s">
        <v>861</v>
      </c>
      <c r="D7" s="1"/>
      <c r="E7" s="1"/>
      <c r="F7" s="1"/>
      <c r="G7" s="1"/>
      <c r="H7" s="1"/>
      <c r="I7" s="1"/>
      <c r="J7" s="1"/>
      <c r="K7" s="216" t="s">
        <v>861</v>
      </c>
      <c r="L7" s="1"/>
      <c r="M7" s="1"/>
      <c r="N7" s="1"/>
      <c r="O7" s="1"/>
      <c r="P7" s="1"/>
      <c r="Q7" s="1"/>
      <c r="R7" s="1"/>
      <c r="S7" s="216" t="s">
        <v>861</v>
      </c>
      <c r="T7" s="1"/>
      <c r="U7" s="1"/>
      <c r="V7" s="1"/>
      <c r="W7" s="1"/>
      <c r="X7" s="1"/>
      <c r="Y7" s="1"/>
      <c r="Z7" s="1"/>
      <c r="AA7" s="216" t="s">
        <v>861</v>
      </c>
      <c r="AB7" s="1"/>
      <c r="AC7" s="1"/>
      <c r="AD7" s="1"/>
      <c r="AE7" s="1"/>
      <c r="AF7" s="1"/>
      <c r="AG7" s="1"/>
      <c r="AH7" s="1"/>
      <c r="AI7" s="216" t="s">
        <v>861</v>
      </c>
      <c r="AJ7" s="1"/>
      <c r="AK7" s="1"/>
      <c r="AL7" s="1"/>
      <c r="AM7" s="1"/>
      <c r="AO7" s="63" t="str">
        <f>IF(AO16="提出不可","提出可能が表示されてから提出表に◯をしてください。","提出可能")</f>
        <v>提出可能が表示されてから提出表に◯をしてください。</v>
      </c>
      <c r="AP7" s="63" t="str">
        <f>IF(AP16="提出不可","提出可能が表示されてから提出表に◯をしてください。","提出可能")</f>
        <v>提出可能が表示されてから提出表に◯をしてください。</v>
      </c>
      <c r="AQ7" s="63" t="str">
        <f>IF(AQ16="提出不可","提出可能が表示されてから提出表に◯をしてください。","提出可能")</f>
        <v>提出可能が表示されてから提出表に◯をしてください。</v>
      </c>
      <c r="AR7" s="63" t="str">
        <f>IF(AR16="提出不可","提出可能が表示されてから提出表に◯をしてください。","提出可能")</f>
        <v>提出可能が表示されてから提出表に◯をしてください。</v>
      </c>
      <c r="AS7" s="63" t="str">
        <f>IF(AS16="提出不可","提出可能が表示されてから提出表に◯をしてください。","提出可能")</f>
        <v>提出可能が表示されてから提出表に◯をしてください。</v>
      </c>
      <c r="AT7" s="218"/>
      <c r="AU7" s="218"/>
    </row>
    <row r="8" spans="2:47" ht="58.5" customHeight="1">
      <c r="B8" s="76" t="s">
        <v>667</v>
      </c>
      <c r="C8" s="146" t="s">
        <v>777</v>
      </c>
      <c r="D8" s="345"/>
      <c r="E8" s="346"/>
      <c r="F8" s="346"/>
      <c r="G8" s="347"/>
      <c r="J8" s="76" t="s">
        <v>667</v>
      </c>
      <c r="K8" s="146" t="s">
        <v>777</v>
      </c>
      <c r="L8" s="345"/>
      <c r="M8" s="346"/>
      <c r="N8" s="346"/>
      <c r="O8" s="347"/>
      <c r="R8" s="76" t="s">
        <v>667</v>
      </c>
      <c r="S8" s="146" t="s">
        <v>777</v>
      </c>
      <c r="T8" s="345"/>
      <c r="U8" s="346"/>
      <c r="V8" s="346"/>
      <c r="W8" s="347"/>
      <c r="Z8" s="76" t="s">
        <v>667</v>
      </c>
      <c r="AA8" s="146" t="s">
        <v>777</v>
      </c>
      <c r="AB8" s="345"/>
      <c r="AC8" s="346"/>
      <c r="AD8" s="346"/>
      <c r="AE8" s="347"/>
      <c r="AH8" s="76" t="s">
        <v>667</v>
      </c>
      <c r="AI8" s="146" t="s">
        <v>777</v>
      </c>
      <c r="AJ8" s="345"/>
      <c r="AK8" s="346"/>
      <c r="AL8" s="346"/>
      <c r="AM8" s="347"/>
      <c r="AO8" s="75"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5"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5"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5"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5"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218"/>
      <c r="AU8" s="218"/>
    </row>
    <row r="9" spans="2:47" ht="51.75" customHeight="1">
      <c r="B9" s="76" t="s">
        <v>668</v>
      </c>
      <c r="C9" s="146" t="s">
        <v>778</v>
      </c>
      <c r="D9" s="342"/>
      <c r="E9" s="343"/>
      <c r="F9" s="343"/>
      <c r="G9" s="344"/>
      <c r="J9" s="76" t="s">
        <v>668</v>
      </c>
      <c r="K9" s="146" t="s">
        <v>778</v>
      </c>
      <c r="L9" s="342"/>
      <c r="M9" s="343"/>
      <c r="N9" s="343"/>
      <c r="O9" s="344"/>
      <c r="R9" s="76" t="s">
        <v>668</v>
      </c>
      <c r="S9" s="146" t="s">
        <v>778</v>
      </c>
      <c r="T9" s="342"/>
      <c r="U9" s="343"/>
      <c r="V9" s="343"/>
      <c r="W9" s="344"/>
      <c r="Z9" s="76" t="s">
        <v>668</v>
      </c>
      <c r="AA9" s="146" t="s">
        <v>778</v>
      </c>
      <c r="AB9" s="342"/>
      <c r="AC9" s="343"/>
      <c r="AD9" s="343"/>
      <c r="AE9" s="344"/>
      <c r="AH9" s="76" t="s">
        <v>668</v>
      </c>
      <c r="AI9" s="146" t="s">
        <v>778</v>
      </c>
      <c r="AJ9" s="342"/>
      <c r="AK9" s="343"/>
      <c r="AL9" s="343"/>
      <c r="AM9" s="344"/>
      <c r="AO9" s="75"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5"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5"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5"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5"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218"/>
      <c r="AU9" s="218"/>
    </row>
    <row r="10" spans="2:47" ht="114" customHeight="1">
      <c r="B10" s="76" t="s">
        <v>669</v>
      </c>
      <c r="C10" s="146" t="s">
        <v>666</v>
      </c>
      <c r="D10" s="342"/>
      <c r="E10" s="343"/>
      <c r="F10" s="343"/>
      <c r="G10" s="344"/>
      <c r="J10" s="76" t="s">
        <v>669</v>
      </c>
      <c r="K10" s="146" t="s">
        <v>666</v>
      </c>
      <c r="L10" s="342"/>
      <c r="M10" s="343"/>
      <c r="N10" s="343"/>
      <c r="O10" s="344"/>
      <c r="R10" s="76" t="s">
        <v>669</v>
      </c>
      <c r="S10" s="146" t="s">
        <v>666</v>
      </c>
      <c r="T10" s="342"/>
      <c r="U10" s="343"/>
      <c r="V10" s="343"/>
      <c r="W10" s="344"/>
      <c r="Z10" s="76" t="s">
        <v>669</v>
      </c>
      <c r="AA10" s="146" t="s">
        <v>666</v>
      </c>
      <c r="AB10" s="342"/>
      <c r="AC10" s="343"/>
      <c r="AD10" s="343"/>
      <c r="AE10" s="344"/>
      <c r="AH10" s="76" t="s">
        <v>669</v>
      </c>
      <c r="AI10" s="146" t="s">
        <v>666</v>
      </c>
      <c r="AJ10" s="342"/>
      <c r="AK10" s="343"/>
      <c r="AL10" s="343"/>
      <c r="AM10" s="344"/>
      <c r="AO10" s="63" t="str">
        <f>IF(D10="","事業の内容等を具体的に入力してください。","◯")</f>
        <v>事業の内容等を具体的に入力してください。</v>
      </c>
      <c r="AP10" s="63" t="str">
        <f>IF(L10="","事業の内容等を具体的に入力してください。","◯")</f>
        <v>事業の内容等を具体的に入力してください。</v>
      </c>
      <c r="AQ10" s="63" t="str">
        <f>IF(T10="","事業の内容等を具体的に入力してください。","◯")</f>
        <v>事業の内容等を具体的に入力してください。</v>
      </c>
      <c r="AR10" s="63" t="str">
        <f>IF(AB10="","事業の内容等を具体的に入力してください。","◯")</f>
        <v>事業の内容等を具体的に入力してください。</v>
      </c>
      <c r="AS10" s="63" t="str">
        <f>IF(AJ10="","事業の内容等を具体的に入力してください。","◯")</f>
        <v>事業の内容等を具体的に入力してください。</v>
      </c>
      <c r="AT10" s="218"/>
      <c r="AU10" s="218"/>
    </row>
    <row r="11" spans="2:47" ht="56.25" customHeight="1">
      <c r="B11" s="76" t="s">
        <v>670</v>
      </c>
      <c r="C11" s="197" t="s">
        <v>808</v>
      </c>
      <c r="D11" s="280"/>
      <c r="E11" s="80"/>
      <c r="F11" s="80"/>
      <c r="G11" s="80"/>
      <c r="J11" s="76" t="s">
        <v>670</v>
      </c>
      <c r="K11" s="197" t="s">
        <v>808</v>
      </c>
      <c r="L11" s="193"/>
      <c r="M11" s="80"/>
      <c r="N11" s="80"/>
      <c r="O11" s="80"/>
      <c r="R11" s="76" t="s">
        <v>670</v>
      </c>
      <c r="S11" s="197" t="s">
        <v>808</v>
      </c>
      <c r="T11" s="193"/>
      <c r="U11" s="80"/>
      <c r="V11" s="80"/>
      <c r="W11" s="80"/>
      <c r="Z11" s="76" t="s">
        <v>670</v>
      </c>
      <c r="AA11" s="197" t="s">
        <v>808</v>
      </c>
      <c r="AB11" s="193"/>
      <c r="AC11" s="80"/>
      <c r="AD11" s="80"/>
      <c r="AE11" s="80"/>
      <c r="AH11" s="76" t="s">
        <v>670</v>
      </c>
      <c r="AI11" s="197" t="s">
        <v>808</v>
      </c>
      <c r="AJ11" s="193"/>
      <c r="AK11" s="80"/>
      <c r="AL11" s="80"/>
      <c r="AM11" s="80"/>
      <c r="AO11" s="224" t="str">
        <f>IF(ISTEXT(D11),"◯","参加対象を選択してください。")</f>
        <v>参加対象を選択してください。</v>
      </c>
      <c r="AP11" s="224" t="str">
        <f>IF(ISTEXT(L11),"◯","参加対象を選択してください。")</f>
        <v>参加対象を選択してください。</v>
      </c>
      <c r="AQ11" s="224" t="str">
        <f>IF(ISTEXT(T11),"◯","参加対象を選択してください。")</f>
        <v>参加対象を選択してください。</v>
      </c>
      <c r="AR11" s="224" t="str">
        <f>IF(ISTEXT(AB11),"◯","参加対象を選択してください。")</f>
        <v>参加対象を選択してください。</v>
      </c>
      <c r="AS11" s="224" t="str">
        <f>IF(ISTEXT(AJ11),"◯","参加対象を選択してください。")</f>
        <v>参加対象を選択してください。</v>
      </c>
      <c r="AT11" s="218"/>
      <c r="AU11" s="218"/>
    </row>
    <row r="12" spans="2:47" ht="48.75" customHeight="1">
      <c r="B12" s="76" t="s">
        <v>671</v>
      </c>
      <c r="C12" s="197" t="s">
        <v>846</v>
      </c>
      <c r="D12" s="192"/>
      <c r="E12" s="80"/>
      <c r="F12" s="80"/>
      <c r="G12" s="80"/>
      <c r="J12" s="76" t="s">
        <v>671</v>
      </c>
      <c r="K12" s="197" t="s">
        <v>846</v>
      </c>
      <c r="L12" s="192"/>
      <c r="M12" s="80"/>
      <c r="N12" s="80"/>
      <c r="O12" s="80"/>
      <c r="R12" s="76" t="s">
        <v>671</v>
      </c>
      <c r="S12" s="197" t="s">
        <v>846</v>
      </c>
      <c r="T12" s="192"/>
      <c r="U12" s="80"/>
      <c r="V12" s="80"/>
      <c r="W12" s="80"/>
      <c r="Z12" s="76" t="s">
        <v>671</v>
      </c>
      <c r="AA12" s="197" t="s">
        <v>846</v>
      </c>
      <c r="AB12" s="192"/>
      <c r="AC12" s="80"/>
      <c r="AD12" s="80"/>
      <c r="AE12" s="80"/>
      <c r="AH12" s="76" t="s">
        <v>671</v>
      </c>
      <c r="AI12" s="197" t="s">
        <v>846</v>
      </c>
      <c r="AJ12" s="192"/>
      <c r="AK12" s="80"/>
      <c r="AL12" s="80"/>
      <c r="AM12" s="80"/>
      <c r="AO12" s="218">
        <f>D12</f>
        <v>0</v>
      </c>
      <c r="AP12" s="218">
        <f>L12</f>
        <v>0</v>
      </c>
      <c r="AQ12" s="218">
        <f>T12</f>
        <v>0</v>
      </c>
      <c r="AR12" s="218">
        <f>AB12</f>
        <v>0</v>
      </c>
      <c r="AS12" s="218">
        <f>AJ12</f>
        <v>0</v>
      </c>
      <c r="AT12" s="218">
        <f>SUM(AO12:AS12)</f>
        <v>0</v>
      </c>
      <c r="AU12" s="220" t="str">
        <f>IF(AT12&gt;=3,"◯","×")</f>
        <v>×</v>
      </c>
    </row>
    <row r="13" spans="2:47" ht="15" customHeight="1">
      <c r="C13" s="87"/>
      <c r="D13" s="88"/>
      <c r="E13" s="65"/>
      <c r="F13" s="65"/>
      <c r="G13" s="65"/>
      <c r="K13" s="87"/>
      <c r="L13" s="88"/>
      <c r="M13" s="65"/>
      <c r="N13" s="65"/>
      <c r="O13" s="65"/>
      <c r="S13" s="87"/>
      <c r="T13" s="88"/>
      <c r="U13" s="65"/>
      <c r="V13" s="65"/>
      <c r="W13" s="65"/>
      <c r="AA13" s="87"/>
      <c r="AB13" s="88"/>
      <c r="AC13" s="65"/>
      <c r="AD13" s="65"/>
      <c r="AE13" s="65"/>
      <c r="AI13" s="87"/>
      <c r="AJ13" s="88"/>
      <c r="AK13" s="65"/>
      <c r="AL13" s="65"/>
      <c r="AM13" s="65"/>
      <c r="AO13" s="218"/>
      <c r="AP13" s="218"/>
      <c r="AQ13" s="218"/>
      <c r="AR13" s="218"/>
      <c r="AS13" s="218"/>
      <c r="AT13" s="218"/>
      <c r="AU13" s="218"/>
    </row>
    <row r="14" spans="2:47" ht="11.25" customHeight="1">
      <c r="AO14" s="218"/>
      <c r="AP14" s="218"/>
      <c r="AQ14" s="218"/>
      <c r="AR14" s="218"/>
      <c r="AS14" s="218"/>
      <c r="AT14" s="218"/>
      <c r="AU14" s="218"/>
    </row>
    <row r="15" spans="2:47" ht="39.75" hidden="1" customHeight="1">
      <c r="C15" s="68" t="s">
        <v>645</v>
      </c>
      <c r="D15" s="165" t="str">
        <f>AO15</f>
        <v>該当する項目が全て選択・入力されているか確認してください。</v>
      </c>
      <c r="K15" s="68" t="s">
        <v>645</v>
      </c>
      <c r="L15" s="165" t="str">
        <f>AP15</f>
        <v>該当する項目が全て選択・入力されているか確認してください。</v>
      </c>
      <c r="S15" s="68" t="s">
        <v>645</v>
      </c>
      <c r="T15" s="165" t="str">
        <f>AQ15</f>
        <v>該当する項目が全て選択・入力されているか確認してください。</v>
      </c>
      <c r="AA15" s="68" t="s">
        <v>645</v>
      </c>
      <c r="AB15" s="165" t="str">
        <f>AR15</f>
        <v>該当する項目が全て選択・入力されているか確認してください。</v>
      </c>
      <c r="AI15" s="68" t="s">
        <v>645</v>
      </c>
      <c r="AJ15" s="165" t="str">
        <f>AS15</f>
        <v>該当する項目が全て選択・入力されているか確認してください。</v>
      </c>
      <c r="AO15" s="63" t="str">
        <f>IF(AND(OR(AO8="◯",AO8="事業名称を入力してください。"),AO9="◯",AO10="◯",AO11="◯",AU12="◯"),"◯","該当する項目が全て選択・入力されているか確認してください。")</f>
        <v>該当する項目が全て選択・入力されているか確認してください。</v>
      </c>
      <c r="AP15" s="63" t="str">
        <f>IF(AND(OR(AP8="◯",AP8="事業名称を入力してください。"),AP9="◯",AP10="◯",AP11="◯",AU12="◯"),"◯","該当する項目が全て選択・入力されているか確認してください。")</f>
        <v>該当する項目が全て選択・入力されているか確認してください。</v>
      </c>
      <c r="AQ15" s="63" t="str">
        <f>IF(AND(OR(AQ8="◯",AQ8="事業名称を入力してください。"),AQ9="◯",AQ10="◯",AQ11="◯",AU12="◯"),"◯","該当する項目が全て選択・入力されているか確認してください。")</f>
        <v>該当する項目が全て選択・入力されているか確認してください。</v>
      </c>
      <c r="AR15" s="63" t="str">
        <f>IF(AND(OR(AR8="◯",AR8="事業名称を入力してください。"),AR9="◯",AR10="◯",AR11="◯",AU12="◯"),"◯","該当する項目が全て選択・入力されているか確認してください。")</f>
        <v>該当する項目が全て選択・入力されているか確認してください。</v>
      </c>
      <c r="AS15" s="63" t="str">
        <f>IF(AND(OR(AS8="◯",AS8="事業名称を入力してください。"),AS9="◯",AS10="◯",AS11="◯",AU12="◯"),"◯","該当する項目が全て選択・入力されているか確認してください。")</f>
        <v>該当する項目が全て選択・入力されているか確認してください。</v>
      </c>
      <c r="AT15" s="224"/>
      <c r="AU15" s="218"/>
    </row>
    <row r="16" spans="2:47" ht="19.5" customHeight="1">
      <c r="AO16" s="218" t="str">
        <f>IF(AND((D15="◯")),"提出可能","提出不可")</f>
        <v>提出不可</v>
      </c>
      <c r="AP16" s="218" t="str">
        <f>IF(AND((L15="◯")),"提出可能","提出不可")</f>
        <v>提出不可</v>
      </c>
      <c r="AQ16" s="218" t="str">
        <f>IF(AND((T15="◯")),"提出可能","提出不可")</f>
        <v>提出不可</v>
      </c>
      <c r="AR16" s="218" t="str">
        <f>IF(AND((AB15="◯")),"提出可能","提出不可")</f>
        <v>提出不可</v>
      </c>
      <c r="AS16" s="218" t="str">
        <f>IF(AND((AJ15="◯")),"提出可能","提出不可")</f>
        <v>提出不可</v>
      </c>
      <c r="AT16" s="218"/>
      <c r="AU16" s="218"/>
    </row>
    <row r="17" spans="41:41">
      <c r="AO17" s="6"/>
    </row>
  </sheetData>
  <sheetProtection password="CA98" sheet="1" formatCells="0" formatColumns="0" formatRows="0"/>
  <mergeCells count="15">
    <mergeCell ref="AJ8:AM8"/>
    <mergeCell ref="AJ9:AM9"/>
    <mergeCell ref="AJ10:AM10"/>
    <mergeCell ref="T8:W8"/>
    <mergeCell ref="T9:W9"/>
    <mergeCell ref="T10:W10"/>
    <mergeCell ref="AB8:AE8"/>
    <mergeCell ref="AB9:AE9"/>
    <mergeCell ref="AB10:AE10"/>
    <mergeCell ref="D8:G8"/>
    <mergeCell ref="D9:G9"/>
    <mergeCell ref="D10:G10"/>
    <mergeCell ref="L8:O8"/>
    <mergeCell ref="L9:O9"/>
    <mergeCell ref="L10:O10"/>
  </mergeCells>
  <phoneticPr fontId="1"/>
  <conditionalFormatting sqref="G2">
    <cfRule type="containsBlanks" dxfId="892" priority="80">
      <formula>LEN(TRIM(G2))=0</formula>
    </cfRule>
    <cfRule type="containsBlanks" priority="81">
      <formula>LEN(TRIM(G2))=0</formula>
    </cfRule>
  </conditionalFormatting>
  <conditionalFormatting sqref="D8:G8">
    <cfRule type="expression" dxfId="891" priority="75">
      <formula>ISTEXT($D$8)</formula>
    </cfRule>
  </conditionalFormatting>
  <conditionalFormatting sqref="D9:G9">
    <cfRule type="expression" dxfId="890" priority="72">
      <formula>ISTEXT($D$9)</formula>
    </cfRule>
    <cfRule type="expression" dxfId="889" priority="73">
      <formula>D8=""</formula>
    </cfRule>
    <cfRule type="expression" dxfId="888" priority="74">
      <formula>NOT($D8="その他")</formula>
    </cfRule>
  </conditionalFormatting>
  <conditionalFormatting sqref="D10:G10">
    <cfRule type="expression" dxfId="887" priority="71">
      <formula>ISTEXT($D$10)</formula>
    </cfRule>
  </conditionalFormatting>
  <conditionalFormatting sqref="D12">
    <cfRule type="expression" dxfId="886" priority="68">
      <formula>ISNUMBER($D$12)</formula>
    </cfRule>
  </conditionalFormatting>
  <conditionalFormatting sqref="D11">
    <cfRule type="expression" dxfId="885" priority="63">
      <formula>ISTEXT($D$11)</formula>
    </cfRule>
  </conditionalFormatting>
  <conditionalFormatting sqref="L8:O8">
    <cfRule type="expression" dxfId="884" priority="60">
      <formula>ISTEXT($L$8)</formula>
    </cfRule>
  </conditionalFormatting>
  <conditionalFormatting sqref="L9:O9">
    <cfRule type="expression" dxfId="883" priority="57">
      <formula>ISTEXT($L$9)</formula>
    </cfRule>
    <cfRule type="expression" dxfId="882" priority="58">
      <formula>L8=""</formula>
    </cfRule>
    <cfRule type="expression" dxfId="881" priority="59">
      <formula>NOT($L8="その他")</formula>
    </cfRule>
  </conditionalFormatting>
  <conditionalFormatting sqref="L10:O10">
    <cfRule type="expression" dxfId="880" priority="56">
      <formula>ISTEXT($L$10)</formula>
    </cfRule>
  </conditionalFormatting>
  <conditionalFormatting sqref="L12">
    <cfRule type="expression" dxfId="879" priority="53">
      <formula>ISNUMBER($L$12)</formula>
    </cfRule>
  </conditionalFormatting>
  <conditionalFormatting sqref="L11">
    <cfRule type="expression" dxfId="878" priority="50">
      <formula>ISTEXT($L$11)</formula>
    </cfRule>
  </conditionalFormatting>
  <conditionalFormatting sqref="T8:W8">
    <cfRule type="expression" dxfId="877" priority="47">
      <formula>ISTEXT($T$8)</formula>
    </cfRule>
  </conditionalFormatting>
  <conditionalFormatting sqref="T9:W9">
    <cfRule type="expression" dxfId="876" priority="44">
      <formula>ISTEXT($T$9)</formula>
    </cfRule>
    <cfRule type="expression" dxfId="875" priority="45">
      <formula>T8=""</formula>
    </cfRule>
    <cfRule type="expression" dxfId="874" priority="46">
      <formula>NOT($T8="その他")</formula>
    </cfRule>
  </conditionalFormatting>
  <conditionalFormatting sqref="T10:W10">
    <cfRule type="expression" dxfId="873" priority="43">
      <formula>ISTEXT($T$10)</formula>
    </cfRule>
  </conditionalFormatting>
  <conditionalFormatting sqref="T12">
    <cfRule type="expression" dxfId="872" priority="40">
      <formula>ISNUMBER($T$12)</formula>
    </cfRule>
  </conditionalFormatting>
  <conditionalFormatting sqref="T11">
    <cfRule type="expression" dxfId="871" priority="37">
      <formula>ISTEXT($T$11)</formula>
    </cfRule>
  </conditionalFormatting>
  <conditionalFormatting sqref="AB8:AE8">
    <cfRule type="expression" dxfId="870" priority="34">
      <formula>ISTEXT($AB$8)</formula>
    </cfRule>
  </conditionalFormatting>
  <conditionalFormatting sqref="AB9:AE9">
    <cfRule type="expression" dxfId="869" priority="31">
      <formula>ISTEXT($AB$9)</formula>
    </cfRule>
    <cfRule type="expression" dxfId="868" priority="32">
      <formula>AB8=""</formula>
    </cfRule>
    <cfRule type="expression" dxfId="867" priority="33">
      <formula>NOT($AB8="その他")</formula>
    </cfRule>
  </conditionalFormatting>
  <conditionalFormatting sqref="AB10:AE10">
    <cfRule type="expression" dxfId="866" priority="30">
      <formula>ISTEXT($AB$10)</formula>
    </cfRule>
  </conditionalFormatting>
  <conditionalFormatting sqref="AB12">
    <cfRule type="expression" dxfId="865" priority="27">
      <formula>ISNUMBER($AB$12)</formula>
    </cfRule>
  </conditionalFormatting>
  <conditionalFormatting sqref="AB11">
    <cfRule type="expression" dxfId="864" priority="24">
      <formula>ISTEXT($AB$11)</formula>
    </cfRule>
  </conditionalFormatting>
  <conditionalFormatting sqref="AJ8:AM8">
    <cfRule type="expression" dxfId="863" priority="21">
      <formula>ISTEXT($AJ$8)</formula>
    </cfRule>
  </conditionalFormatting>
  <conditionalFormatting sqref="AJ9:AM9">
    <cfRule type="expression" dxfId="862" priority="18">
      <formula>ISTEXT($AJ$9)</formula>
    </cfRule>
    <cfRule type="expression" dxfId="861" priority="19">
      <formula>AJ8=""</formula>
    </cfRule>
    <cfRule type="expression" dxfId="860" priority="20">
      <formula>NOT($AJ8="その他")</formula>
    </cfRule>
  </conditionalFormatting>
  <conditionalFormatting sqref="AJ10:AM10">
    <cfRule type="expression" dxfId="859" priority="17">
      <formula>ISTEXT($AJ$10)</formula>
    </cfRule>
  </conditionalFormatting>
  <conditionalFormatting sqref="AJ12">
    <cfRule type="expression" dxfId="858" priority="14">
      <formula>ISNUMBER($AJ$12)</formula>
    </cfRule>
  </conditionalFormatting>
  <conditionalFormatting sqref="AJ11">
    <cfRule type="expression" dxfId="857" priority="11">
      <formula>ISTEXT($AJ$11)</formula>
    </cfRule>
  </conditionalFormatting>
  <conditionalFormatting sqref="AM2">
    <cfRule type="containsBlanks" dxfId="856" priority="1">
      <formula>LEN(TRIM(AM2))=0</formula>
    </cfRule>
    <cfRule type="containsBlanks" priority="2">
      <formula>LEN(TRIM(AM2))=0</formula>
    </cfRule>
  </conditionalFormatting>
  <conditionalFormatting sqref="O2">
    <cfRule type="containsBlanks" dxfId="855" priority="7">
      <formula>LEN(TRIM(O2))=0</formula>
    </cfRule>
    <cfRule type="containsBlanks" priority="8">
      <formula>LEN(TRIM(O2))=0</formula>
    </cfRule>
  </conditionalFormatting>
  <conditionalFormatting sqref="W2">
    <cfRule type="containsBlanks" dxfId="854" priority="5">
      <formula>LEN(TRIM(W2))=0</formula>
    </cfRule>
    <cfRule type="containsBlanks" priority="6">
      <formula>LEN(TRIM(W2))=0</formula>
    </cfRule>
  </conditionalFormatting>
  <conditionalFormatting sqref="AE2">
    <cfRule type="containsBlanks" dxfId="853"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652</v>
      </c>
      <c r="AU1" t="s">
        <v>653</v>
      </c>
      <c r="AV1" t="s">
        <v>654</v>
      </c>
      <c r="AW1" t="s">
        <v>655</v>
      </c>
      <c r="AX1" t="s">
        <v>656</v>
      </c>
      <c r="AY1" t="s">
        <v>657</v>
      </c>
      <c r="BA1" t="s">
        <v>659</v>
      </c>
    </row>
    <row r="2" spans="2:57">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c r="AT2" s="6"/>
      <c r="AU2" s="6"/>
      <c r="AV2" s="1"/>
      <c r="AW2" s="1"/>
      <c r="AX2" s="1"/>
      <c r="AY2" s="1"/>
      <c r="AZ2" s="1"/>
      <c r="BA2" s="1"/>
      <c r="BB2" s="1"/>
    </row>
    <row r="3" spans="2:57">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c r="AT3" s="1"/>
      <c r="AU3" s="1"/>
      <c r="AV3" s="61"/>
      <c r="AW3" s="61"/>
      <c r="AX3" s="61"/>
      <c r="AY3" s="61"/>
      <c r="AZ3" s="61"/>
      <c r="BA3" s="61"/>
      <c r="BB3" s="1"/>
    </row>
    <row r="4" spans="2:57">
      <c r="AT4" s="1"/>
      <c r="AU4" s="1"/>
      <c r="AV4" s="1"/>
      <c r="AW4" s="1"/>
      <c r="AX4" s="1"/>
      <c r="AY4" s="1"/>
      <c r="AZ4" s="1"/>
      <c r="BA4" s="1"/>
      <c r="BB4" s="1"/>
    </row>
    <row r="5" spans="2:57" ht="25.5" customHeight="1">
      <c r="C5" s="84" t="s">
        <v>680</v>
      </c>
      <c r="D5" s="59"/>
      <c r="G5" s="69"/>
      <c r="H5" s="194"/>
      <c r="L5" s="84" t="s">
        <v>680</v>
      </c>
      <c r="M5" s="59"/>
      <c r="P5" s="69"/>
      <c r="Q5" s="194"/>
      <c r="U5" s="84" t="s">
        <v>680</v>
      </c>
      <c r="V5" s="59"/>
      <c r="Y5" s="69"/>
      <c r="Z5" s="194"/>
      <c r="AD5" s="84" t="s">
        <v>680</v>
      </c>
      <c r="AE5" s="59"/>
      <c r="AH5" s="69"/>
      <c r="AI5" s="194"/>
      <c r="AM5" s="84" t="s">
        <v>680</v>
      </c>
      <c r="AN5" s="59"/>
      <c r="AQ5" s="69"/>
      <c r="AR5" s="194"/>
      <c r="AT5" s="229" t="str">
        <f>IF(AT40="提出不可","提出可能が表示されてから提出表に◯をしてください。","提出可能")</f>
        <v>提出可能が表示されてから提出表に◯をしてください。</v>
      </c>
      <c r="AU5" s="229" t="str">
        <f>IF(AU40="提出不可","提出可能が表示されてから提出表に◯をしてください。","提出可能")</f>
        <v>提出可能が表示されてから提出表に◯をしてください。</v>
      </c>
      <c r="AV5" s="229" t="str">
        <f>IF(AV40="提出不可","提出可能が表示されてから提出表に◯をしてください。","提出可能")</f>
        <v>提出可能が表示されてから提出表に◯をしてください。</v>
      </c>
      <c r="AW5" s="229" t="str">
        <f>IF(AW40="提出不可","提出可能が表示されてから提出表に◯をしてください。","提出可能")</f>
        <v>提出可能が表示されてから提出表に◯をしてください。</v>
      </c>
      <c r="AX5" s="229" t="str">
        <f>IF(AX40="提出不可","提出可能が表示されてから提出表に◯をしてください。","提出可能")</f>
        <v>提出可能が表示されてから提出表に◯をしてください。</v>
      </c>
      <c r="AY5" s="64"/>
      <c r="AZ5" s="64"/>
      <c r="BA5" s="64"/>
      <c r="BB5" s="1"/>
    </row>
    <row r="6" spans="2:57" ht="9.75" customHeight="1">
      <c r="C6" s="59"/>
      <c r="D6" s="59"/>
      <c r="G6" s="69"/>
      <c r="H6" s="65"/>
      <c r="L6" s="59"/>
      <c r="M6" s="59"/>
      <c r="P6" s="69"/>
      <c r="Q6" s="65"/>
      <c r="U6" s="59"/>
      <c r="V6" s="59"/>
      <c r="Y6" s="69"/>
      <c r="Z6" s="65"/>
      <c r="AD6" s="59"/>
      <c r="AE6" s="59"/>
      <c r="AH6" s="69"/>
      <c r="AI6" s="65"/>
      <c r="AM6" s="59"/>
      <c r="AN6" s="59"/>
      <c r="AQ6" s="69"/>
      <c r="AR6" s="65"/>
      <c r="AT6" s="229"/>
      <c r="AU6" s="229"/>
      <c r="AV6" s="229"/>
      <c r="AW6" s="229"/>
      <c r="AX6" s="229"/>
      <c r="AY6" s="64"/>
      <c r="AZ6" s="64"/>
      <c r="BA6" s="64"/>
      <c r="BB6" s="1"/>
    </row>
    <row r="7" spans="2:57" ht="15.75" customHeight="1">
      <c r="C7" s="60" t="s">
        <v>861</v>
      </c>
      <c r="L7" s="60" t="s">
        <v>861</v>
      </c>
      <c r="U7" s="60" t="s">
        <v>861</v>
      </c>
      <c r="AD7" s="60" t="s">
        <v>861</v>
      </c>
      <c r="AM7" s="60" t="s">
        <v>861</v>
      </c>
      <c r="AT7" s="271"/>
      <c r="AU7" s="271"/>
      <c r="AV7" s="271"/>
      <c r="AW7" s="271"/>
      <c r="AX7" s="271"/>
      <c r="AY7" s="64"/>
      <c r="AZ7" s="64"/>
      <c r="BA7" s="64"/>
      <c r="BB7" s="1"/>
    </row>
    <row r="8" spans="2:57" ht="27.75" customHeight="1">
      <c r="B8" s="93" t="s">
        <v>667</v>
      </c>
      <c r="C8" s="146" t="s">
        <v>777</v>
      </c>
      <c r="D8" s="371"/>
      <c r="E8" s="372"/>
      <c r="F8" s="372"/>
      <c r="G8" s="372"/>
      <c r="H8" s="373"/>
      <c r="K8" s="93" t="s">
        <v>667</v>
      </c>
      <c r="L8" s="146" t="s">
        <v>777</v>
      </c>
      <c r="M8" s="371"/>
      <c r="N8" s="372"/>
      <c r="O8" s="372"/>
      <c r="P8" s="372"/>
      <c r="Q8" s="373"/>
      <c r="T8" s="93" t="s">
        <v>667</v>
      </c>
      <c r="U8" s="146" t="s">
        <v>777</v>
      </c>
      <c r="V8" s="371"/>
      <c r="W8" s="372"/>
      <c r="X8" s="372"/>
      <c r="Y8" s="372"/>
      <c r="Z8" s="373"/>
      <c r="AC8" s="93" t="s">
        <v>667</v>
      </c>
      <c r="AD8" s="146" t="s">
        <v>777</v>
      </c>
      <c r="AE8" s="371"/>
      <c r="AF8" s="372"/>
      <c r="AG8" s="372"/>
      <c r="AH8" s="372"/>
      <c r="AI8" s="373"/>
      <c r="AL8" s="93" t="s">
        <v>667</v>
      </c>
      <c r="AM8" s="146" t="s">
        <v>777</v>
      </c>
      <c r="AN8" s="371"/>
      <c r="AO8" s="372"/>
      <c r="AP8" s="372"/>
      <c r="AQ8" s="372"/>
      <c r="AR8" s="373"/>
      <c r="AT8" s="220"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220"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220"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220"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220"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4"/>
      <c r="AZ8" s="64"/>
      <c r="BA8" s="64"/>
      <c r="BB8" s="1"/>
    </row>
    <row r="9" spans="2:57" ht="27.75" customHeight="1">
      <c r="B9" s="94" t="s">
        <v>668</v>
      </c>
      <c r="C9" s="146" t="s">
        <v>778</v>
      </c>
      <c r="D9" s="368"/>
      <c r="E9" s="369"/>
      <c r="F9" s="369"/>
      <c r="G9" s="369"/>
      <c r="H9" s="370"/>
      <c r="K9" s="94" t="s">
        <v>668</v>
      </c>
      <c r="L9" s="146" t="s">
        <v>778</v>
      </c>
      <c r="M9" s="368"/>
      <c r="N9" s="369"/>
      <c r="O9" s="369"/>
      <c r="P9" s="369"/>
      <c r="Q9" s="370"/>
      <c r="T9" s="94" t="s">
        <v>668</v>
      </c>
      <c r="U9" s="146" t="s">
        <v>778</v>
      </c>
      <c r="V9" s="368"/>
      <c r="W9" s="369"/>
      <c r="X9" s="369"/>
      <c r="Y9" s="369"/>
      <c r="Z9" s="370"/>
      <c r="AC9" s="94" t="s">
        <v>668</v>
      </c>
      <c r="AD9" s="146" t="s">
        <v>778</v>
      </c>
      <c r="AE9" s="368"/>
      <c r="AF9" s="369"/>
      <c r="AG9" s="369"/>
      <c r="AH9" s="369"/>
      <c r="AI9" s="370"/>
      <c r="AL9" s="94" t="s">
        <v>668</v>
      </c>
      <c r="AM9" s="146" t="s">
        <v>778</v>
      </c>
      <c r="AN9" s="368"/>
      <c r="AO9" s="369"/>
      <c r="AP9" s="369"/>
      <c r="AQ9" s="369"/>
      <c r="AR9" s="370"/>
      <c r="AT9" s="220"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220"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220"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220"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220"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4"/>
      <c r="AZ9" s="64"/>
      <c r="BA9" s="64"/>
      <c r="BB9" s="1"/>
    </row>
    <row r="10" spans="2:57" ht="46.5" customHeight="1">
      <c r="B10" s="94" t="s">
        <v>669</v>
      </c>
      <c r="C10" s="146" t="s">
        <v>666</v>
      </c>
      <c r="D10" s="342"/>
      <c r="E10" s="343"/>
      <c r="F10" s="343"/>
      <c r="G10" s="343"/>
      <c r="H10" s="344"/>
      <c r="K10" s="94" t="s">
        <v>669</v>
      </c>
      <c r="L10" s="146" t="s">
        <v>666</v>
      </c>
      <c r="M10" s="342"/>
      <c r="N10" s="343"/>
      <c r="O10" s="343"/>
      <c r="P10" s="343"/>
      <c r="Q10" s="344"/>
      <c r="T10" s="94" t="s">
        <v>669</v>
      </c>
      <c r="U10" s="146" t="s">
        <v>666</v>
      </c>
      <c r="V10" s="342"/>
      <c r="W10" s="343"/>
      <c r="X10" s="343"/>
      <c r="Y10" s="343"/>
      <c r="Z10" s="344"/>
      <c r="AC10" s="94" t="s">
        <v>669</v>
      </c>
      <c r="AD10" s="146" t="s">
        <v>666</v>
      </c>
      <c r="AE10" s="342"/>
      <c r="AF10" s="343"/>
      <c r="AG10" s="343"/>
      <c r="AH10" s="343"/>
      <c r="AI10" s="344"/>
      <c r="AL10" s="94" t="s">
        <v>669</v>
      </c>
      <c r="AM10" s="146" t="s">
        <v>666</v>
      </c>
      <c r="AN10" s="342"/>
      <c r="AO10" s="343"/>
      <c r="AP10" s="343"/>
      <c r="AQ10" s="343"/>
      <c r="AR10" s="344"/>
      <c r="AT10" s="220" t="str">
        <f>IF(ISTEXT($D$10),"◯","取組内容を入力してください。")</f>
        <v>取組内容を入力してください。</v>
      </c>
      <c r="AU10" s="220" t="str">
        <f>IF(ISTEXT($M$10),"◯","取組内容を入力してください。")</f>
        <v>取組内容を入力してください。</v>
      </c>
      <c r="AV10" s="220" t="str">
        <f>IF(ISTEXT($V$10),"◯","取組内容を入力してください。")</f>
        <v>取組内容を入力してください。</v>
      </c>
      <c r="AW10" s="220" t="str">
        <f>IF(ISTEXT($AE$10),"◯","取組内容を入力してください。")</f>
        <v>取組内容を入力してください。</v>
      </c>
      <c r="AX10" s="220" t="str">
        <f>IF(ISTEXT($AN$10),"◯","取組内容を入力してください。")</f>
        <v>取組内容を入力してください。</v>
      </c>
      <c r="AY10" s="64"/>
      <c r="AZ10" s="64"/>
      <c r="BA10" s="64"/>
      <c r="BB10" s="1"/>
    </row>
    <row r="11" spans="2:57" ht="54.75" customHeight="1">
      <c r="B11" s="94" t="s">
        <v>670</v>
      </c>
      <c r="C11" s="197" t="s">
        <v>877</v>
      </c>
      <c r="D11" s="192"/>
      <c r="E11" s="92"/>
      <c r="F11" s="80"/>
      <c r="G11" s="80"/>
      <c r="H11" s="80"/>
      <c r="K11" s="94" t="s">
        <v>670</v>
      </c>
      <c r="L11" s="197" t="s">
        <v>877</v>
      </c>
      <c r="M11" s="192"/>
      <c r="N11" s="92"/>
      <c r="O11" s="80"/>
      <c r="P11" s="80"/>
      <c r="Q11" s="80"/>
      <c r="T11" s="94" t="s">
        <v>670</v>
      </c>
      <c r="U11" s="197" t="s">
        <v>877</v>
      </c>
      <c r="V11" s="192"/>
      <c r="W11" s="92"/>
      <c r="X11" s="80"/>
      <c r="Y11" s="80"/>
      <c r="Z11" s="80"/>
      <c r="AC11" s="94" t="s">
        <v>670</v>
      </c>
      <c r="AD11" s="197" t="s">
        <v>877</v>
      </c>
      <c r="AE11" s="192"/>
      <c r="AF11" s="92"/>
      <c r="AG11" s="80"/>
      <c r="AH11" s="80"/>
      <c r="AI11" s="80"/>
      <c r="AL11" s="94" t="s">
        <v>670</v>
      </c>
      <c r="AM11" s="197" t="s">
        <v>877</v>
      </c>
      <c r="AN11" s="192"/>
      <c r="AO11" s="92"/>
      <c r="AP11" s="80"/>
      <c r="AQ11" s="80"/>
      <c r="AR11" s="80"/>
      <c r="AT11" s="220">
        <f>D11</f>
        <v>0</v>
      </c>
      <c r="AU11" s="220">
        <f>M11</f>
        <v>0</v>
      </c>
      <c r="AV11" s="220">
        <f>V11</f>
        <v>0</v>
      </c>
      <c r="AW11" s="220">
        <f>AE11</f>
        <v>0</v>
      </c>
      <c r="AX11" s="220">
        <f>AN11</f>
        <v>0</v>
      </c>
      <c r="AY11" s="220">
        <f>SUM(AT11:AX11)</f>
        <v>0</v>
      </c>
      <c r="AZ11" s="220">
        <f>IF(OR(D8="スクールバスにおける警備員等の配置",D8="登下校時における交通安全指導員等の人員配置"),1,2)</f>
        <v>2</v>
      </c>
      <c r="BA11" s="220" t="str">
        <f>IF(OR(AND($AZ$11=1,OR(($AY$11*2)&gt;=D12,($AY$11*2)&gt;=M12,($AY$11*2)&gt;=V12,($AY$11*2)&gt;=AE12,($AY$11*2)&gt;=AN12),OR(ISNUMBER(D11),ISNUMBER(M11),ISNUMBER(V11),ISNUMBER(AE11),ISNUMBER(AN11)),OR(ISNUMBER(D12),ISNUMBER(M12),ISNUMBER(V12),ISNUMBER(AE12),ISNUMBER(AN12))),AND($AZ$11=2,$AY$11&gt;=2)),"◯","×")</f>
        <v>×</v>
      </c>
      <c r="BB11" s="1"/>
    </row>
    <row r="12" spans="2:57" ht="36.75" customHeight="1">
      <c r="B12" s="94" t="s">
        <v>671</v>
      </c>
      <c r="C12" s="197" t="s">
        <v>802</v>
      </c>
      <c r="D12" s="193"/>
      <c r="E12" s="90"/>
      <c r="F12" s="80"/>
      <c r="G12" s="80"/>
      <c r="H12" s="80"/>
      <c r="K12" s="94" t="s">
        <v>671</v>
      </c>
      <c r="L12" s="197" t="s">
        <v>802</v>
      </c>
      <c r="M12" s="193"/>
      <c r="N12" s="90"/>
      <c r="O12" s="80"/>
      <c r="P12" s="80"/>
      <c r="Q12" s="80"/>
      <c r="T12" s="94" t="s">
        <v>671</v>
      </c>
      <c r="U12" s="197" t="s">
        <v>802</v>
      </c>
      <c r="V12" s="193"/>
      <c r="W12" s="90"/>
      <c r="X12" s="80"/>
      <c r="Y12" s="80"/>
      <c r="Z12" s="80"/>
      <c r="AC12" s="94" t="s">
        <v>671</v>
      </c>
      <c r="AD12" s="197" t="s">
        <v>802</v>
      </c>
      <c r="AE12" s="193"/>
      <c r="AF12" s="90"/>
      <c r="AG12" s="80"/>
      <c r="AH12" s="80"/>
      <c r="AI12" s="80"/>
      <c r="AL12" s="94" t="s">
        <v>671</v>
      </c>
      <c r="AM12" s="197" t="s">
        <v>802</v>
      </c>
      <c r="AN12" s="193"/>
      <c r="AO12" s="90"/>
      <c r="AP12" s="80"/>
      <c r="AQ12" s="80"/>
      <c r="AR12" s="80"/>
      <c r="AT12" s="220" t="str">
        <f>IF(OR(AND(OR(D8="児童・生徒への講習会（防犯、防災、交通安全等）の実施",D8="地域住民や地域関連機関等との合同防犯訓練の実施",D8="その他"),(D12=""),ISNUMBER(D11)),AND((AY11*2)&gt;=(D12),AND(ISNUMBER(D11),ISNUMBER(D12)))),"◯","×")</f>
        <v>×</v>
      </c>
      <c r="AU12" s="220" t="str">
        <f>IF(OR(AND(OR(M8="児童・生徒への講習会（防犯、防災、交通安全等）の実施",M8="地域住民や地域関連機関等との合同防犯訓練の実施",M8="その他"),(M12=""),ISNUMBER(M11)),AND(($AY11*2)&gt;=(E12),AND(ISNUMBER(M11),ISNUMBER(M12)))),"◯","×")</f>
        <v>×</v>
      </c>
      <c r="AV12" s="220" t="str">
        <f>IF(OR(AND(OR(V8="児童・生徒への講習会（防犯、防災、交通安全等）の実施",V8="地域住民や地域関連機関等との合同防犯訓練の実施",V8="その他"),(V12=""),ISNUMBER(V11)),AND((AY11*2)&gt;=(V12),AND(ISNUMBER(V11),ISNUMBER(V12)))),"◯","×")</f>
        <v>×</v>
      </c>
      <c r="AW12" s="220" t="str">
        <f>IF(OR(AND(OR(AE8="児童・生徒への講習会（防犯、防災、交通安全等）の実施",AE8="地域住民や地域関連機関等との合同防犯訓練の実施",AE8="その他"),(AE12=""),ISNUMBER(AE11)),AND((AY11*2)&gt;=(AE12),AND(ISNUMBER(AE11),ISNUMBER(AE12)))),"◯","×")</f>
        <v>×</v>
      </c>
      <c r="AX12" s="220" t="str">
        <f>IF(OR(AND(OR(AN8="児童・生徒への講習会（防犯、防災、交通安全等）の実施",AN8="地域住民や地域関連機関等との合同防犯訓練の実施",AN8="その他"),(AN12=""),ISNUMBER(AN11)),AND((AY11*2)&gt;=(AN12),AND(ISNUMBER(AN11),ISNUMBER(AN12)))),"◯","×")</f>
        <v>×</v>
      </c>
      <c r="AY12" s="218"/>
      <c r="AZ12" s="218"/>
      <c r="BA12" s="218"/>
      <c r="BB12" s="218"/>
      <c r="BC12" s="218" t="str">
        <f>IF(AV12="◯",V12,"")</f>
        <v/>
      </c>
      <c r="BD12" s="218" t="str">
        <f>IF(AW12="◯",AE12,"")</f>
        <v/>
      </c>
      <c r="BE12" s="218" t="str">
        <f>IF(AX12="◯",AN12,"")</f>
        <v/>
      </c>
    </row>
    <row r="13" spans="2:57" ht="48" customHeight="1">
      <c r="B13" s="94" t="s">
        <v>681</v>
      </c>
      <c r="C13" s="82" t="s">
        <v>927</v>
      </c>
      <c r="D13" s="193"/>
      <c r="E13" s="91"/>
      <c r="F13" s="80"/>
      <c r="G13" s="80"/>
      <c r="H13" s="80"/>
      <c r="K13" s="94" t="s">
        <v>672</v>
      </c>
      <c r="L13" s="82" t="s">
        <v>927</v>
      </c>
      <c r="M13" s="193"/>
      <c r="N13" s="91"/>
      <c r="O13" s="80"/>
      <c r="P13" s="80"/>
      <c r="Q13" s="80"/>
      <c r="T13" s="94" t="s">
        <v>672</v>
      </c>
      <c r="U13" s="82" t="s">
        <v>927</v>
      </c>
      <c r="V13" s="193"/>
      <c r="W13" s="91"/>
      <c r="X13" s="80"/>
      <c r="Y13" s="80"/>
      <c r="Z13" s="80"/>
      <c r="AC13" s="94" t="s">
        <v>672</v>
      </c>
      <c r="AD13" s="82" t="s">
        <v>927</v>
      </c>
      <c r="AE13" s="193"/>
      <c r="AF13" s="91"/>
      <c r="AG13" s="80"/>
      <c r="AH13" s="80"/>
      <c r="AI13" s="80"/>
      <c r="AL13" s="94" t="s">
        <v>672</v>
      </c>
      <c r="AM13" s="82" t="s">
        <v>927</v>
      </c>
      <c r="AN13" s="193"/>
      <c r="AO13" s="91"/>
      <c r="AP13" s="80"/>
      <c r="AQ13" s="80"/>
      <c r="AR13" s="80"/>
      <c r="AT13" s="229" t="str">
        <f>IF(D13="","教職員名簿に記載のある教職員の場合◯を選択してください。","◯")</f>
        <v>教職員名簿に記載のある教職員の場合◯を選択してください。</v>
      </c>
      <c r="AU13" s="229" t="str">
        <f>IF(M13="","教職員名簿に記載のある教職員の場合◯を選択してください。","◯")</f>
        <v>教職員名簿に記載のある教職員の場合◯を選択してください。</v>
      </c>
      <c r="AV13" s="229" t="str">
        <f>IF(V13="","教職員名簿に記載のある教職員の場合◯を選択してください。","◯")</f>
        <v>教職員名簿に記載のある教職員の場合◯を選択してください。</v>
      </c>
      <c r="AW13" s="229" t="str">
        <f>IF(AE13="","教職員名簿に記載のある教職員の場合◯を選択してください。","◯")</f>
        <v>教職員名簿に記載のある教職員の場合◯を選択してください。</v>
      </c>
      <c r="AX13" s="229" t="str">
        <f>IF(AN13="","教職員名簿に記載のある教職員の場合◯を選択してください。","◯")</f>
        <v>教職員名簿に記載のある教職員の場合◯を選択してください。</v>
      </c>
      <c r="AY13" s="218"/>
      <c r="AZ13" s="218"/>
      <c r="BA13" s="218"/>
    </row>
    <row r="14" spans="2:57" ht="41.25" customHeight="1">
      <c r="B14" s="94" t="s">
        <v>682</v>
      </c>
      <c r="C14" s="82" t="s">
        <v>852</v>
      </c>
      <c r="D14" s="246"/>
      <c r="E14" s="91"/>
      <c r="F14" s="80"/>
      <c r="G14" s="80"/>
      <c r="H14" s="80"/>
      <c r="K14" s="94" t="s">
        <v>676</v>
      </c>
      <c r="L14" s="82" t="s">
        <v>852</v>
      </c>
      <c r="M14" s="246"/>
      <c r="N14" s="91"/>
      <c r="O14" s="80"/>
      <c r="P14" s="80"/>
      <c r="Q14" s="80"/>
      <c r="T14" s="94" t="s">
        <v>676</v>
      </c>
      <c r="U14" s="82" t="s">
        <v>852</v>
      </c>
      <c r="V14" s="247"/>
      <c r="W14" s="91"/>
      <c r="X14" s="80"/>
      <c r="Y14" s="80"/>
      <c r="Z14" s="80"/>
      <c r="AC14" s="94" t="s">
        <v>676</v>
      </c>
      <c r="AD14" s="82" t="s">
        <v>852</v>
      </c>
      <c r="AE14" s="193"/>
      <c r="AF14" s="91"/>
      <c r="AG14" s="80"/>
      <c r="AH14" s="80"/>
      <c r="AI14" s="80"/>
      <c r="AL14" s="94" t="s">
        <v>676</v>
      </c>
      <c r="AM14" s="82" t="s">
        <v>852</v>
      </c>
      <c r="AN14" s="246"/>
      <c r="AO14" s="91"/>
      <c r="AP14" s="80"/>
      <c r="AQ14" s="80"/>
      <c r="AR14" s="80"/>
      <c r="AT14" s="229" t="str">
        <f>IF(D14="","被雇用者の氏名を入力してください。","◯")</f>
        <v>被雇用者の氏名を入力してください。</v>
      </c>
      <c r="AU14" s="229" t="str">
        <f>IF(M14="","被雇用者の氏名を入力してください。","◯")</f>
        <v>被雇用者の氏名を入力してください。</v>
      </c>
      <c r="AV14" s="229" t="str">
        <f>IF(V14="","被雇用者の氏名を入力してください。","◯")</f>
        <v>被雇用者の氏名を入力してください。</v>
      </c>
      <c r="AW14" s="229" t="str">
        <f>IF(AE14="","被雇用者の氏名を入力してください。","◯")</f>
        <v>被雇用者の氏名を入力してください。</v>
      </c>
      <c r="AX14" s="229" t="str">
        <f>IF(AN14="","被雇用者の氏名を入力してください。","◯")</f>
        <v>被雇用者の氏名を入力してください。</v>
      </c>
      <c r="AY14" s="218"/>
      <c r="AZ14" s="218"/>
      <c r="BA14" s="218"/>
    </row>
    <row r="15" spans="2:57" ht="31.5" customHeight="1">
      <c r="B15" s="94" t="s">
        <v>683</v>
      </c>
      <c r="C15" s="82" t="s">
        <v>862</v>
      </c>
      <c r="D15" s="193"/>
      <c r="E15" s="91"/>
      <c r="F15" s="80"/>
      <c r="G15" s="80"/>
      <c r="H15" s="80"/>
      <c r="K15" s="94" t="s">
        <v>673</v>
      </c>
      <c r="L15" s="82" t="s">
        <v>862</v>
      </c>
      <c r="M15" s="193"/>
      <c r="N15" s="91"/>
      <c r="O15" s="80"/>
      <c r="P15" s="80"/>
      <c r="Q15" s="80"/>
      <c r="T15" s="94" t="s">
        <v>673</v>
      </c>
      <c r="U15" s="82" t="s">
        <v>862</v>
      </c>
      <c r="V15" s="193"/>
      <c r="W15" s="91"/>
      <c r="X15" s="80"/>
      <c r="Y15" s="80"/>
      <c r="Z15" s="80"/>
      <c r="AC15" s="94" t="s">
        <v>673</v>
      </c>
      <c r="AD15" s="82" t="s">
        <v>862</v>
      </c>
      <c r="AE15" s="193"/>
      <c r="AF15" s="91"/>
      <c r="AG15" s="80"/>
      <c r="AH15" s="80"/>
      <c r="AI15" s="80"/>
      <c r="AL15" s="94" t="s">
        <v>673</v>
      </c>
      <c r="AM15" s="82" t="s">
        <v>862</v>
      </c>
      <c r="AN15" s="193"/>
      <c r="AO15" s="91"/>
      <c r="AP15" s="80"/>
      <c r="AQ15" s="80"/>
      <c r="AR15" s="80"/>
      <c r="AT15" s="229" t="str">
        <f>IF(D15="","兼務している教職員の場合、◯を選択してください。","◯")</f>
        <v>兼務している教職員の場合、◯を選択してください。</v>
      </c>
      <c r="AU15" s="229" t="str">
        <f>IF(M15="","兼務している教職員の場合、◯を選択してください。","◯")</f>
        <v>兼務している教職員の場合、◯を選択してください。</v>
      </c>
      <c r="AV15" s="229" t="str">
        <f>IF(V15="","兼務している教職員の場合、◯を選択してください。","◯")</f>
        <v>兼務している教職員の場合、◯を選択してください。</v>
      </c>
      <c r="AW15" s="229" t="str">
        <f>IF(AE15="","兼務している教職員の場合、◯を選択してください。","◯")</f>
        <v>兼務している教職員の場合、◯を選択してください。</v>
      </c>
      <c r="AX15" s="229" t="str">
        <f>IF(AN15="","兼務している教職員の場合、◯を選択してください。","◯")</f>
        <v>兼務している教職員の場合、◯を選択してください。</v>
      </c>
      <c r="AY15" s="218"/>
      <c r="AZ15" s="218"/>
      <c r="BA15" s="218"/>
    </row>
    <row r="16" spans="2:57" ht="45.75" customHeight="1">
      <c r="B16" s="94" t="s">
        <v>684</v>
      </c>
      <c r="C16" s="198" t="s">
        <v>779</v>
      </c>
      <c r="D16" s="180"/>
      <c r="K16" s="94" t="s">
        <v>674</v>
      </c>
      <c r="L16" s="198" t="s">
        <v>779</v>
      </c>
      <c r="M16" s="182"/>
      <c r="T16" s="94" t="s">
        <v>674</v>
      </c>
      <c r="U16" s="198" t="s">
        <v>779</v>
      </c>
      <c r="V16" s="182"/>
      <c r="AC16" s="94" t="s">
        <v>674</v>
      </c>
      <c r="AD16" s="198" t="s">
        <v>779</v>
      </c>
      <c r="AE16" s="182"/>
      <c r="AL16" s="94" t="s">
        <v>674</v>
      </c>
      <c r="AM16" s="198" t="s">
        <v>779</v>
      </c>
      <c r="AN16" s="182"/>
      <c r="AT16" s="229" t="str">
        <f>IF(OR(D16="",D16="×"),"給与明細等、添付資料を準備出来たら選択してください。","◯")</f>
        <v>給与明細等、添付資料を準備出来たら選択してください。</v>
      </c>
      <c r="AU16" s="229" t="str">
        <f>IF(OR(M16="",M16="×"),"給与明細等、添付資料を準備出来たら選択してください。","◯")</f>
        <v>給与明細等、添付資料を準備出来たら選択してください。</v>
      </c>
      <c r="AV16" s="229" t="str">
        <f>IF(OR(V16="",V16="×"),"給与明細等、添付資料を準備出来たら選択してください。","◯")</f>
        <v>給与明細等、添付資料を準備出来たら選択してください。</v>
      </c>
      <c r="AW16" s="229" t="str">
        <f>IF(OR(AE16="",AE16="×"),"給与明細等、添付資料を準備出来たら選択してください。","◯")</f>
        <v>給与明細等、添付資料を準備出来たら選択してください。</v>
      </c>
      <c r="AX16" s="229" t="str">
        <f>IF(OR(AN16="",AN16="×"),"給与明細等、添付資料を準備出来たら選択してください。","◯")</f>
        <v>給与明細等、添付資料を準備出来たら選択してください。</v>
      </c>
      <c r="AY16" s="218"/>
      <c r="AZ16" s="218"/>
      <c r="BA16" s="218"/>
    </row>
    <row r="17" spans="3:53" ht="12" customHeight="1">
      <c r="C17" s="87"/>
      <c r="D17" s="88"/>
      <c r="E17" s="65"/>
      <c r="F17" s="65"/>
      <c r="G17" s="65"/>
      <c r="H17" s="65"/>
      <c r="L17" s="87"/>
      <c r="M17" s="88"/>
      <c r="N17" s="65"/>
      <c r="O17" s="65"/>
      <c r="P17" s="65"/>
      <c r="Q17" s="65"/>
      <c r="U17" s="87"/>
      <c r="V17" s="88"/>
      <c r="W17" s="65"/>
      <c r="X17" s="65"/>
      <c r="Y17" s="65"/>
      <c r="Z17" s="65"/>
      <c r="AD17" s="87"/>
      <c r="AE17" s="88"/>
      <c r="AF17" s="65"/>
      <c r="AG17" s="65"/>
      <c r="AH17" s="65"/>
      <c r="AI17" s="65"/>
      <c r="AM17" s="87"/>
      <c r="AN17" s="88"/>
      <c r="AO17" s="65"/>
      <c r="AP17" s="65"/>
      <c r="AQ17" s="65"/>
      <c r="AR17" s="65"/>
      <c r="AT17" s="263"/>
      <c r="AU17" s="263"/>
      <c r="AV17" s="263"/>
      <c r="AW17" s="263"/>
      <c r="AX17" s="263"/>
      <c r="AY17" s="218"/>
      <c r="AZ17" s="218"/>
      <c r="BA17" s="218"/>
    </row>
    <row r="18" spans="3:53" ht="14.25" customHeight="1">
      <c r="C18" s="195" t="s">
        <v>830</v>
      </c>
      <c r="L18" s="195" t="s">
        <v>830</v>
      </c>
      <c r="U18" s="195" t="s">
        <v>830</v>
      </c>
      <c r="AD18" s="195" t="s">
        <v>830</v>
      </c>
      <c r="AM18" s="195" t="s">
        <v>830</v>
      </c>
      <c r="AT18" s="229"/>
      <c r="AU18" s="229"/>
      <c r="AV18" s="229"/>
      <c r="AW18" s="229"/>
      <c r="AX18" s="229"/>
      <c r="AY18" s="218"/>
      <c r="AZ18" s="218"/>
      <c r="BA18" s="218"/>
    </row>
    <row r="19" spans="3:53">
      <c r="C19" s="73" t="s">
        <v>646</v>
      </c>
      <c r="D19" s="250" t="s">
        <v>863</v>
      </c>
      <c r="E19" s="85" t="s">
        <v>648</v>
      </c>
      <c r="F19" s="204" t="s">
        <v>844</v>
      </c>
      <c r="L19" s="73" t="s">
        <v>646</v>
      </c>
      <c r="M19" s="250" t="s">
        <v>863</v>
      </c>
      <c r="N19" s="85" t="s">
        <v>648</v>
      </c>
      <c r="O19" s="204" t="s">
        <v>844</v>
      </c>
      <c r="U19" s="73" t="s">
        <v>646</v>
      </c>
      <c r="V19" s="250" t="s">
        <v>863</v>
      </c>
      <c r="W19" s="85" t="s">
        <v>648</v>
      </c>
      <c r="X19" s="204" t="s">
        <v>844</v>
      </c>
      <c r="AD19" s="73" t="s">
        <v>646</v>
      </c>
      <c r="AE19" s="250" t="s">
        <v>863</v>
      </c>
      <c r="AF19" s="85" t="s">
        <v>648</v>
      </c>
      <c r="AG19" s="204" t="s">
        <v>844</v>
      </c>
      <c r="AM19" s="73" t="s">
        <v>646</v>
      </c>
      <c r="AN19" s="250" t="s">
        <v>863</v>
      </c>
      <c r="AO19" s="85" t="s">
        <v>648</v>
      </c>
      <c r="AP19" s="204" t="s">
        <v>844</v>
      </c>
      <c r="AT19" s="220"/>
      <c r="AU19" s="220"/>
      <c r="AV19" s="220"/>
      <c r="AW19" s="220"/>
      <c r="AX19" s="220"/>
      <c r="AY19" s="218"/>
      <c r="AZ19" s="218"/>
      <c r="BA19" s="218"/>
    </row>
    <row r="20" spans="3:53">
      <c r="C20" s="213"/>
      <c r="D20" s="214"/>
      <c r="E20" s="215"/>
      <c r="F20" s="245"/>
      <c r="L20" s="213"/>
      <c r="M20" s="214"/>
      <c r="N20" s="248"/>
      <c r="O20" s="245"/>
      <c r="U20" s="213"/>
      <c r="V20" s="214"/>
      <c r="W20" s="248"/>
      <c r="X20" s="245"/>
      <c r="AD20" s="213"/>
      <c r="AE20" s="214"/>
      <c r="AF20" s="248"/>
      <c r="AG20" s="245"/>
      <c r="AM20" s="213"/>
      <c r="AN20" s="214"/>
      <c r="AO20" s="248"/>
      <c r="AP20" s="245"/>
      <c r="AT20" s="230"/>
      <c r="AU20" s="230"/>
      <c r="AV20" s="230"/>
      <c r="AW20" s="230"/>
      <c r="AX20" s="230"/>
      <c r="AY20" s="218"/>
      <c r="AZ20" s="218"/>
      <c r="BA20" s="218"/>
    </row>
    <row r="21" spans="3:53">
      <c r="C21" s="213"/>
      <c r="D21" s="214"/>
      <c r="E21" s="215"/>
      <c r="F21" s="245"/>
      <c r="L21" s="213"/>
      <c r="M21" s="214"/>
      <c r="N21" s="248"/>
      <c r="O21" s="245"/>
      <c r="U21" s="213"/>
      <c r="V21" s="214"/>
      <c r="W21" s="248"/>
      <c r="X21" s="245"/>
      <c r="AD21" s="213"/>
      <c r="AE21" s="214"/>
      <c r="AF21" s="248"/>
      <c r="AG21" s="245"/>
      <c r="AM21" s="213"/>
      <c r="AN21" s="214"/>
      <c r="AO21" s="248"/>
      <c r="AP21" s="245"/>
      <c r="AT21" s="230"/>
      <c r="AU21" s="230"/>
      <c r="AV21" s="230"/>
      <c r="AW21" s="230"/>
      <c r="AX21" s="230"/>
      <c r="AY21" s="218"/>
      <c r="AZ21" s="218"/>
      <c r="BA21" s="218"/>
    </row>
    <row r="22" spans="3:53">
      <c r="C22" s="213"/>
      <c r="D22" s="214"/>
      <c r="E22" s="215"/>
      <c r="F22" s="245"/>
      <c r="L22" s="213"/>
      <c r="M22" s="214"/>
      <c r="N22" s="248"/>
      <c r="O22" s="245"/>
      <c r="U22" s="213"/>
      <c r="V22" s="214"/>
      <c r="W22" s="248"/>
      <c r="X22" s="245"/>
      <c r="AD22" s="213"/>
      <c r="AE22" s="214"/>
      <c r="AF22" s="248"/>
      <c r="AG22" s="245"/>
      <c r="AM22" s="213"/>
      <c r="AN22" s="214"/>
      <c r="AO22" s="248"/>
      <c r="AP22" s="245"/>
      <c r="AT22" s="230"/>
      <c r="AU22" s="230"/>
      <c r="AV22" s="230"/>
      <c r="AW22" s="230"/>
      <c r="AX22" s="230"/>
      <c r="AY22" s="218"/>
      <c r="AZ22" s="218"/>
      <c r="BA22" s="218"/>
    </row>
    <row r="23" spans="3:53">
      <c r="C23" s="213"/>
      <c r="D23" s="214"/>
      <c r="E23" s="215"/>
      <c r="F23" s="245"/>
      <c r="L23" s="213"/>
      <c r="M23" s="214"/>
      <c r="N23" s="248"/>
      <c r="O23" s="245"/>
      <c r="U23" s="213"/>
      <c r="V23" s="214"/>
      <c r="W23" s="248"/>
      <c r="X23" s="245"/>
      <c r="AD23" s="213"/>
      <c r="AE23" s="214"/>
      <c r="AF23" s="248"/>
      <c r="AG23" s="245"/>
      <c r="AM23" s="213"/>
      <c r="AN23" s="214"/>
      <c r="AO23" s="248"/>
      <c r="AP23" s="245"/>
      <c r="AT23" s="230"/>
      <c r="AU23" s="230"/>
      <c r="AV23" s="230"/>
      <c r="AW23" s="230"/>
      <c r="AX23" s="230"/>
      <c r="AY23" s="218"/>
      <c r="AZ23" s="218"/>
      <c r="BA23" s="218"/>
    </row>
    <row r="24" spans="3:53">
      <c r="C24" s="213"/>
      <c r="D24" s="214"/>
      <c r="E24" s="215"/>
      <c r="F24" s="245"/>
      <c r="L24" s="213"/>
      <c r="M24" s="214"/>
      <c r="N24" s="248"/>
      <c r="O24" s="245"/>
      <c r="U24" s="213"/>
      <c r="V24" s="214"/>
      <c r="W24" s="248"/>
      <c r="X24" s="245"/>
      <c r="AD24" s="213"/>
      <c r="AE24" s="214"/>
      <c r="AF24" s="248"/>
      <c r="AG24" s="245"/>
      <c r="AM24" s="213"/>
      <c r="AN24" s="214"/>
      <c r="AO24" s="248"/>
      <c r="AP24" s="245"/>
      <c r="AT24" s="230"/>
      <c r="AU24" s="230"/>
      <c r="AV24" s="230"/>
      <c r="AW24" s="230"/>
      <c r="AX24" s="230"/>
      <c r="AY24" s="218"/>
      <c r="AZ24" s="218"/>
      <c r="BA24" s="218"/>
    </row>
    <row r="25" spans="3:53">
      <c r="C25" s="213"/>
      <c r="D25" s="214"/>
      <c r="E25" s="215"/>
      <c r="F25" s="245"/>
      <c r="L25" s="213"/>
      <c r="M25" s="214"/>
      <c r="N25" s="248"/>
      <c r="O25" s="245"/>
      <c r="U25" s="213"/>
      <c r="V25" s="214"/>
      <c r="W25" s="248"/>
      <c r="X25" s="245"/>
      <c r="AD25" s="213"/>
      <c r="AE25" s="214"/>
      <c r="AF25" s="248"/>
      <c r="AG25" s="245"/>
      <c r="AM25" s="213"/>
      <c r="AN25" s="214"/>
      <c r="AO25" s="248"/>
      <c r="AP25" s="245"/>
      <c r="AT25" s="230"/>
      <c r="AU25" s="230"/>
      <c r="AV25" s="230"/>
      <c r="AW25" s="230"/>
      <c r="AX25" s="230"/>
      <c r="AY25" s="218"/>
      <c r="AZ25" s="218"/>
      <c r="BA25" s="218"/>
    </row>
    <row r="26" spans="3:53">
      <c r="C26" s="213"/>
      <c r="D26" s="214"/>
      <c r="E26" s="215"/>
      <c r="F26" s="245"/>
      <c r="L26" s="213"/>
      <c r="M26" s="214"/>
      <c r="N26" s="248"/>
      <c r="O26" s="245"/>
      <c r="U26" s="213"/>
      <c r="V26" s="214"/>
      <c r="W26" s="248"/>
      <c r="X26" s="245"/>
      <c r="AD26" s="213"/>
      <c r="AE26" s="214"/>
      <c r="AF26" s="248"/>
      <c r="AG26" s="245"/>
      <c r="AM26" s="213"/>
      <c r="AN26" s="214"/>
      <c r="AO26" s="248"/>
      <c r="AP26" s="245"/>
      <c r="AT26" s="230"/>
      <c r="AU26" s="230"/>
      <c r="AV26" s="230"/>
      <c r="AW26" s="230"/>
      <c r="AX26" s="230"/>
      <c r="AY26" s="218"/>
      <c r="AZ26" s="218"/>
      <c r="BA26" s="218"/>
    </row>
    <row r="27" spans="3:53">
      <c r="C27" s="213"/>
      <c r="D27" s="214"/>
      <c r="E27" s="215"/>
      <c r="F27" s="245"/>
      <c r="L27" s="213"/>
      <c r="M27" s="214"/>
      <c r="N27" s="248"/>
      <c r="O27" s="245"/>
      <c r="U27" s="213"/>
      <c r="V27" s="214"/>
      <c r="W27" s="248"/>
      <c r="X27" s="245"/>
      <c r="AD27" s="213"/>
      <c r="AE27" s="214"/>
      <c r="AF27" s="248"/>
      <c r="AG27" s="245"/>
      <c r="AM27" s="213"/>
      <c r="AN27" s="214"/>
      <c r="AO27" s="248"/>
      <c r="AP27" s="245"/>
      <c r="AT27" s="230"/>
      <c r="AU27" s="230"/>
      <c r="AV27" s="230"/>
      <c r="AW27" s="230"/>
      <c r="AX27" s="230"/>
      <c r="AY27" s="218"/>
      <c r="AZ27" s="218"/>
      <c r="BA27" s="218"/>
    </row>
    <row r="28" spans="3:53">
      <c r="C28" s="213"/>
      <c r="D28" s="214"/>
      <c r="E28" s="215"/>
      <c r="F28" s="245"/>
      <c r="L28" s="213"/>
      <c r="M28" s="214"/>
      <c r="N28" s="248"/>
      <c r="O28" s="245"/>
      <c r="U28" s="213"/>
      <c r="V28" s="214"/>
      <c r="W28" s="248"/>
      <c r="X28" s="245"/>
      <c r="AD28" s="213"/>
      <c r="AE28" s="214"/>
      <c r="AF28" s="248"/>
      <c r="AG28" s="245"/>
      <c r="AM28" s="213"/>
      <c r="AN28" s="214"/>
      <c r="AO28" s="248"/>
      <c r="AP28" s="245"/>
      <c r="AT28" s="230"/>
      <c r="AU28" s="230"/>
      <c r="AV28" s="230"/>
      <c r="AW28" s="230"/>
      <c r="AX28" s="230"/>
      <c r="AY28" s="218"/>
      <c r="AZ28" s="218"/>
      <c r="BA28" s="218"/>
    </row>
    <row r="29" spans="3:53">
      <c r="C29" s="213"/>
      <c r="D29" s="214"/>
      <c r="E29" s="215"/>
      <c r="F29" s="245"/>
      <c r="L29" s="213"/>
      <c r="M29" s="214"/>
      <c r="N29" s="248"/>
      <c r="O29" s="245"/>
      <c r="U29" s="213"/>
      <c r="V29" s="214"/>
      <c r="W29" s="248"/>
      <c r="X29" s="245"/>
      <c r="AD29" s="213"/>
      <c r="AE29" s="214"/>
      <c r="AF29" s="248"/>
      <c r="AG29" s="245"/>
      <c r="AM29" s="213"/>
      <c r="AN29" s="214"/>
      <c r="AO29" s="248"/>
      <c r="AP29" s="245"/>
      <c r="AT29" s="230"/>
      <c r="AU29" s="230"/>
      <c r="AV29" s="230"/>
      <c r="AW29" s="230"/>
      <c r="AX29" s="230"/>
      <c r="AY29" s="218"/>
      <c r="AZ29" s="218"/>
      <c r="BA29" s="218"/>
    </row>
    <row r="30" spans="3:53">
      <c r="C30" s="213"/>
      <c r="D30" s="214"/>
      <c r="E30" s="215"/>
      <c r="F30" s="245"/>
      <c r="L30" s="213"/>
      <c r="M30" s="214"/>
      <c r="N30" s="248"/>
      <c r="O30" s="245"/>
      <c r="U30" s="213"/>
      <c r="V30" s="214"/>
      <c r="W30" s="248"/>
      <c r="X30" s="245"/>
      <c r="AD30" s="213"/>
      <c r="AE30" s="214"/>
      <c r="AF30" s="248"/>
      <c r="AG30" s="245"/>
      <c r="AM30" s="213"/>
      <c r="AN30" s="214"/>
      <c r="AO30" s="248"/>
      <c r="AP30" s="245"/>
      <c r="AT30" s="230"/>
      <c r="AU30" s="230"/>
      <c r="AV30" s="230"/>
      <c r="AW30" s="230"/>
      <c r="AX30" s="230"/>
      <c r="AY30" s="218"/>
      <c r="AZ30" s="218"/>
      <c r="BA30" s="218"/>
    </row>
    <row r="31" spans="3:53">
      <c r="C31" s="213"/>
      <c r="D31" s="214"/>
      <c r="E31" s="215"/>
      <c r="F31" s="245"/>
      <c r="L31" s="213"/>
      <c r="M31" s="214"/>
      <c r="N31" s="248"/>
      <c r="O31" s="245"/>
      <c r="U31" s="213"/>
      <c r="V31" s="214"/>
      <c r="W31" s="248"/>
      <c r="X31" s="245"/>
      <c r="AD31" s="213"/>
      <c r="AE31" s="214"/>
      <c r="AF31" s="248"/>
      <c r="AG31" s="245"/>
      <c r="AM31" s="213"/>
      <c r="AN31" s="214"/>
      <c r="AO31" s="248"/>
      <c r="AP31" s="245"/>
      <c r="AT31" s="230"/>
      <c r="AU31" s="230"/>
      <c r="AV31" s="230"/>
      <c r="AW31" s="230"/>
      <c r="AX31" s="230"/>
      <c r="AY31" s="218"/>
      <c r="AZ31" s="218"/>
      <c r="BA31" s="218"/>
    </row>
    <row r="32" spans="3:53">
      <c r="C32" s="213"/>
      <c r="D32" s="214"/>
      <c r="E32" s="215"/>
      <c r="F32" s="245"/>
      <c r="L32" s="213"/>
      <c r="M32" s="214"/>
      <c r="N32" s="248"/>
      <c r="O32" s="245"/>
      <c r="U32" s="213"/>
      <c r="V32" s="214"/>
      <c r="W32" s="248"/>
      <c r="X32" s="245"/>
      <c r="AD32" s="213"/>
      <c r="AE32" s="214"/>
      <c r="AF32" s="248"/>
      <c r="AG32" s="245"/>
      <c r="AM32" s="213"/>
      <c r="AN32" s="214"/>
      <c r="AO32" s="248"/>
      <c r="AP32" s="245"/>
      <c r="AT32" s="230"/>
      <c r="AU32" s="230"/>
      <c r="AV32" s="230"/>
      <c r="AW32" s="230"/>
      <c r="AX32" s="230"/>
      <c r="AY32" s="218"/>
      <c r="AZ32" s="218"/>
      <c r="BA32" s="218"/>
    </row>
    <row r="33" spans="3:53">
      <c r="C33" s="213"/>
      <c r="D33" s="214"/>
      <c r="E33" s="215"/>
      <c r="F33" s="245"/>
      <c r="L33" s="213"/>
      <c r="M33" s="214"/>
      <c r="N33" s="248"/>
      <c r="O33" s="245"/>
      <c r="U33" s="213"/>
      <c r="V33" s="214"/>
      <c r="W33" s="248"/>
      <c r="X33" s="245"/>
      <c r="AD33" s="213"/>
      <c r="AE33" s="214"/>
      <c r="AF33" s="248"/>
      <c r="AG33" s="245"/>
      <c r="AM33" s="213"/>
      <c r="AN33" s="214"/>
      <c r="AO33" s="248"/>
      <c r="AP33" s="245"/>
      <c r="AT33" s="230"/>
      <c r="AU33" s="230"/>
      <c r="AV33" s="230"/>
      <c r="AW33" s="230"/>
      <c r="AX33" s="230"/>
      <c r="AY33" s="218"/>
      <c r="AZ33" s="218"/>
      <c r="BA33" s="218"/>
    </row>
    <row r="34" spans="3:53">
      <c r="C34" s="213"/>
      <c r="D34" s="214"/>
      <c r="E34" s="215"/>
      <c r="F34" s="245"/>
      <c r="L34" s="213"/>
      <c r="M34" s="214"/>
      <c r="N34" s="248"/>
      <c r="O34" s="245"/>
      <c r="U34" s="213"/>
      <c r="V34" s="214"/>
      <c r="W34" s="248"/>
      <c r="X34" s="245"/>
      <c r="AD34" s="213"/>
      <c r="AE34" s="214"/>
      <c r="AF34" s="248"/>
      <c r="AG34" s="245"/>
      <c r="AM34" s="213"/>
      <c r="AN34" s="214"/>
      <c r="AO34" s="248"/>
      <c r="AP34" s="245"/>
      <c r="AT34" s="230"/>
      <c r="AU34" s="230"/>
      <c r="AV34" s="230"/>
      <c r="AW34" s="230"/>
      <c r="AX34" s="230"/>
      <c r="AY34" s="218"/>
      <c r="AZ34" s="218"/>
      <c r="BA34" s="218"/>
    </row>
    <row r="35" spans="3:53">
      <c r="C35" s="73" t="s">
        <v>649</v>
      </c>
      <c r="D35" s="86">
        <f>SUM(D20:D34)</f>
        <v>0</v>
      </c>
      <c r="E35" s="72"/>
      <c r="F35" s="71"/>
      <c r="L35" s="73" t="s">
        <v>649</v>
      </c>
      <c r="M35" s="86">
        <f>SUM(M20:M34)</f>
        <v>0</v>
      </c>
      <c r="N35" s="72"/>
      <c r="O35" s="71"/>
      <c r="U35" s="73" t="s">
        <v>649</v>
      </c>
      <c r="V35" s="86">
        <f>SUM(V20:V34)</f>
        <v>0</v>
      </c>
      <c r="W35" s="72"/>
      <c r="X35" s="71"/>
      <c r="AD35" s="73" t="s">
        <v>649</v>
      </c>
      <c r="AE35" s="86">
        <f>SUM(AE20:AE34)</f>
        <v>0</v>
      </c>
      <c r="AF35" s="72"/>
      <c r="AG35" s="71"/>
      <c r="AM35" s="73" t="s">
        <v>649</v>
      </c>
      <c r="AN35" s="86">
        <f>SUM(AN20:AN34)</f>
        <v>0</v>
      </c>
      <c r="AO35" s="72"/>
      <c r="AP35" s="71"/>
      <c r="AT35" s="272">
        <f>D35</f>
        <v>0</v>
      </c>
      <c r="AU35" s="272">
        <f>M35</f>
        <v>0</v>
      </c>
      <c r="AV35" s="272">
        <f>V35</f>
        <v>0</v>
      </c>
      <c r="AW35" s="272">
        <f>AE35</f>
        <v>0</v>
      </c>
      <c r="AX35" s="272">
        <f>AN35</f>
        <v>0</v>
      </c>
      <c r="AY35" s="222">
        <f>SUM(AT35:AX35)</f>
        <v>0</v>
      </c>
      <c r="AZ35" s="222"/>
      <c r="BA35" s="93" t="str">
        <f>IF(AY35&gt;=600000,"◯","×")</f>
        <v>×</v>
      </c>
    </row>
    <row r="36" spans="3:53">
      <c r="AT36" s="230"/>
      <c r="AU36" s="230"/>
      <c r="AV36" s="230"/>
      <c r="AW36" s="230"/>
      <c r="AX36" s="230"/>
      <c r="AY36" s="218"/>
      <c r="AZ36" s="218"/>
      <c r="BA36" s="218"/>
    </row>
    <row r="37" spans="3:53">
      <c r="AT37" s="230"/>
      <c r="AU37" s="230"/>
      <c r="AV37" s="230"/>
      <c r="AW37" s="230"/>
      <c r="AX37" s="230"/>
      <c r="AY37" s="218"/>
      <c r="AZ37" s="218"/>
      <c r="BA37" s="218"/>
    </row>
    <row r="38" spans="3:53" ht="22.5" hidden="1" customHeight="1">
      <c r="C38" s="68" t="s">
        <v>645</v>
      </c>
      <c r="D38" s="165" t="str">
        <f>AT38</f>
        <v>該当する項目が全て選択・入力されているか確認してください。</v>
      </c>
      <c r="L38" s="68" t="s">
        <v>645</v>
      </c>
      <c r="M38" s="165" t="str">
        <f>AU38</f>
        <v>該当する項目が全て選択・入力されているか確認してください。</v>
      </c>
      <c r="U38" s="68" t="s">
        <v>645</v>
      </c>
      <c r="V38" s="165" t="str">
        <f>AV38</f>
        <v>該当する項目が全て選択・入力されているか確認してください。</v>
      </c>
      <c r="AD38" s="68" t="s">
        <v>645</v>
      </c>
      <c r="AE38" s="165" t="str">
        <f>AW38</f>
        <v>該当する項目が全て選択・入力されているか確認してください。</v>
      </c>
      <c r="AM38" s="68" t="s">
        <v>645</v>
      </c>
      <c r="AN38" s="165" t="str">
        <f>AX38</f>
        <v>該当する項目が全て選択・入力されているか確認してください。</v>
      </c>
      <c r="AT38" s="229"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229"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229"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229"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229"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218"/>
      <c r="AZ38" s="218"/>
      <c r="BA38" s="218"/>
    </row>
    <row r="39" spans="3:53" ht="21.75" hidden="1" customHeight="1">
      <c r="C39" s="68" t="s">
        <v>644</v>
      </c>
      <c r="D39" s="165" t="str">
        <f>AT39</f>
        <v>金額を確認してください。</v>
      </c>
      <c r="L39" s="68" t="s">
        <v>644</v>
      </c>
      <c r="M39" s="165" t="str">
        <f>AU39</f>
        <v>金額を確認してください。</v>
      </c>
      <c r="U39" s="68" t="s">
        <v>644</v>
      </c>
      <c r="V39" s="165" t="str">
        <f>AV39</f>
        <v>金額を確認してください。</v>
      </c>
      <c r="AD39" s="68" t="s">
        <v>644</v>
      </c>
      <c r="AE39" s="165" t="str">
        <f>AW39</f>
        <v>金額を確認してください。</v>
      </c>
      <c r="AM39" s="68" t="s">
        <v>644</v>
      </c>
      <c r="AN39" s="165" t="str">
        <f>AX39</f>
        <v>金額を確認してください。</v>
      </c>
      <c r="AT39" s="229"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229"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229"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229"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229"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230" t="str">
        <f>IF(AND((D38="◯"),(D39="◯")),"提出可能","提出不可")</f>
        <v>提出不可</v>
      </c>
      <c r="AU40" s="230" t="str">
        <f>IF(AND((M38="◯"),(M39="◯")),"提出可能","提出不可")</f>
        <v>提出不可</v>
      </c>
      <c r="AV40" s="230" t="str">
        <f>IF(AND((V38="◯"),(V39="◯")),"提出可能","提出不可")</f>
        <v>提出不可</v>
      </c>
      <c r="AW40" s="230" t="str">
        <f>IF(AND((AE38="◯"),(AE39="◯")),"提出可能","提出不可")</f>
        <v>提出不可</v>
      </c>
      <c r="AX40" s="230" t="str">
        <f>IF(AND((AN38="◯"),(AN39="◯")),"提出可能","提出不可")</f>
        <v>提出不可</v>
      </c>
      <c r="AY40" s="218"/>
      <c r="AZ40" s="218"/>
      <c r="BA40" s="218"/>
    </row>
    <row r="41" spans="3:53">
      <c r="AY41" s="218"/>
      <c r="AZ41" s="218"/>
      <c r="BA41" s="218"/>
    </row>
    <row r="42" spans="3:53">
      <c r="AT42" s="218"/>
      <c r="AU42" s="218"/>
      <c r="AV42" s="218"/>
      <c r="AW42" s="218"/>
      <c r="AX42" s="218"/>
      <c r="AY42" s="223"/>
      <c r="AZ42" s="223"/>
      <c r="BA42" s="218"/>
    </row>
    <row r="43" spans="3:53">
      <c r="AT43" s="218"/>
      <c r="AU43" s="218"/>
      <c r="AV43" s="218"/>
      <c r="AW43" s="218"/>
      <c r="AX43" s="218"/>
      <c r="AY43" s="223"/>
      <c r="AZ43" s="223"/>
      <c r="BA43" s="218"/>
    </row>
    <row r="44" spans="3:53">
      <c r="AY44" s="218"/>
      <c r="AZ44" s="218"/>
      <c r="BA44" s="218"/>
    </row>
    <row r="48" spans="3:53">
      <c r="BA48" s="220"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852" priority="127">
      <formula>LEN(TRIM(H2))=0</formula>
    </cfRule>
    <cfRule type="containsBlanks" priority="128">
      <formula>LEN(TRIM(H2))=0</formula>
    </cfRule>
  </conditionalFormatting>
  <conditionalFormatting sqref="C20:C34">
    <cfRule type="expression" dxfId="851" priority="122">
      <formula>ISTEXT($C20)</formula>
    </cfRule>
  </conditionalFormatting>
  <conditionalFormatting sqref="D8:H8">
    <cfRule type="expression" dxfId="850" priority="121">
      <formula>ISTEXT($D$8)</formula>
    </cfRule>
  </conditionalFormatting>
  <conditionalFormatting sqref="D9:H9">
    <cfRule type="expression" dxfId="849" priority="104">
      <formula>$D$8=""</formula>
    </cfRule>
    <cfRule type="expression" dxfId="848" priority="119">
      <formula>ISTEXT($D$9)</formula>
    </cfRule>
    <cfRule type="expression" dxfId="847" priority="120">
      <formula>NOT($D8="その他")</formula>
    </cfRule>
  </conditionalFormatting>
  <conditionalFormatting sqref="D10:H10">
    <cfRule type="expression" dxfId="846" priority="118">
      <formula>ISTEXT($D$10)</formula>
    </cfRule>
  </conditionalFormatting>
  <conditionalFormatting sqref="D12">
    <cfRule type="expression" dxfId="845" priority="116">
      <formula>ISNUMBER($D12)</formula>
    </cfRule>
  </conditionalFormatting>
  <conditionalFormatting sqref="D20:D34">
    <cfRule type="expression" dxfId="844" priority="115">
      <formula>ISNUMBER($D20)</formula>
    </cfRule>
  </conditionalFormatting>
  <conditionalFormatting sqref="E20:E34">
    <cfRule type="expression" dxfId="843" priority="114">
      <formula>ISTEXT($E20)</formula>
    </cfRule>
  </conditionalFormatting>
  <conditionalFormatting sqref="F20:F34">
    <cfRule type="expression" dxfId="842" priority="113">
      <formula>ISTEXT($F20)</formula>
    </cfRule>
  </conditionalFormatting>
  <conditionalFormatting sqref="D13">
    <cfRule type="expression" dxfId="841" priority="109">
      <formula>ISTEXT($D$13)</formula>
    </cfRule>
  </conditionalFormatting>
  <conditionalFormatting sqref="D14">
    <cfRule type="expression" dxfId="840" priority="108">
      <formula>ISTEXT($D$14)</formula>
    </cfRule>
  </conditionalFormatting>
  <conditionalFormatting sqref="D16">
    <cfRule type="expression" dxfId="839" priority="107">
      <formula>ISTEXT($D$16)</formula>
    </cfRule>
  </conditionalFormatting>
  <conditionalFormatting sqref="D15">
    <cfRule type="expression" dxfId="838" priority="106">
      <formula>ISTEXT($D$15)</formula>
    </cfRule>
  </conditionalFormatting>
  <conditionalFormatting sqref="D11">
    <cfRule type="expression" dxfId="837" priority="105">
      <formula>ISNUMBER($D$11)</formula>
    </cfRule>
  </conditionalFormatting>
  <conditionalFormatting sqref="L20:L34">
    <cfRule type="expression" dxfId="836" priority="99">
      <formula>ISTEXT($L20)</formula>
    </cfRule>
  </conditionalFormatting>
  <conditionalFormatting sqref="M8:Q8">
    <cfRule type="expression" dxfId="835" priority="98">
      <formula>ISTEXT($M$8)</formula>
    </cfRule>
  </conditionalFormatting>
  <conditionalFormatting sqref="M9:Q9">
    <cfRule type="expression" dxfId="834" priority="84">
      <formula>$M$8=""</formula>
    </cfRule>
    <cfRule type="expression" dxfId="833" priority="96">
      <formula>ISTEXT($M$9)</formula>
    </cfRule>
    <cfRule type="expression" dxfId="832" priority="97">
      <formula>NOT($M$8="その他")</formula>
    </cfRule>
  </conditionalFormatting>
  <conditionalFormatting sqref="M10:Q10">
    <cfRule type="expression" dxfId="831" priority="95">
      <formula>ISTEXT($M$10)</formula>
    </cfRule>
  </conditionalFormatting>
  <conditionalFormatting sqref="M12">
    <cfRule type="expression" dxfId="830" priority="94">
      <formula>ISNUMBER($M$12)</formula>
    </cfRule>
  </conditionalFormatting>
  <conditionalFormatting sqref="M20:M34">
    <cfRule type="expression" dxfId="829" priority="93">
      <formula>ISNUMBER($M20)</formula>
    </cfRule>
  </conditionalFormatting>
  <conditionalFormatting sqref="N20:N34">
    <cfRule type="expression" dxfId="828" priority="92">
      <formula>ISTEXT($N20)</formula>
    </cfRule>
  </conditionalFormatting>
  <conditionalFormatting sqref="O20:O34">
    <cfRule type="expression" dxfId="827" priority="91">
      <formula>ISTEXT($O20)</formula>
    </cfRule>
  </conditionalFormatting>
  <conditionalFormatting sqref="M13">
    <cfRule type="expression" dxfId="826" priority="89">
      <formula>ISTEXT($M$13)</formula>
    </cfRule>
  </conditionalFormatting>
  <conditionalFormatting sqref="M14">
    <cfRule type="expression" dxfId="825" priority="88">
      <formula>ISTEXT($M$14)</formula>
    </cfRule>
  </conditionalFormatting>
  <conditionalFormatting sqref="M16">
    <cfRule type="expression" dxfId="824" priority="87">
      <formula>ISTEXT($M$16)</formula>
    </cfRule>
  </conditionalFormatting>
  <conditionalFormatting sqref="M15">
    <cfRule type="expression" dxfId="823" priority="86">
      <formula>ISTEXT($M$15)</formula>
    </cfRule>
  </conditionalFormatting>
  <conditionalFormatting sqref="M11">
    <cfRule type="expression" dxfId="822" priority="85">
      <formula>ISNUMBER($M$11)</formula>
    </cfRule>
  </conditionalFormatting>
  <conditionalFormatting sqref="U20:U34">
    <cfRule type="expression" dxfId="821" priority="80">
      <formula>ISTEXT($U20)</formula>
    </cfRule>
  </conditionalFormatting>
  <conditionalFormatting sqref="V8:Z8">
    <cfRule type="expression" dxfId="820" priority="79">
      <formula>ISTEXT($V$8)</formula>
    </cfRule>
  </conditionalFormatting>
  <conditionalFormatting sqref="V9:Z9">
    <cfRule type="expression" dxfId="819" priority="65">
      <formula>$V$8=""</formula>
    </cfRule>
    <cfRule type="expression" dxfId="818" priority="77">
      <formula>ISTEXT($V$9)</formula>
    </cfRule>
    <cfRule type="expression" dxfId="817" priority="78">
      <formula>NOT($V8="その他")</formula>
    </cfRule>
  </conditionalFormatting>
  <conditionalFormatting sqref="V10:Z10">
    <cfRule type="expression" dxfId="816" priority="76">
      <formula>ISTEXT($V$10)</formula>
    </cfRule>
  </conditionalFormatting>
  <conditionalFormatting sqref="V12">
    <cfRule type="expression" dxfId="815" priority="75">
      <formula>ISNUMBER($V$12)</formula>
    </cfRule>
  </conditionalFormatting>
  <conditionalFormatting sqref="V20:V34">
    <cfRule type="expression" dxfId="814" priority="74">
      <formula>ISNUMBER($V20)</formula>
    </cfRule>
  </conditionalFormatting>
  <conditionalFormatting sqref="W20:W34">
    <cfRule type="expression" dxfId="813" priority="73">
      <formula>ISTEXT($W20)</formula>
    </cfRule>
  </conditionalFormatting>
  <conditionalFormatting sqref="X20:X34">
    <cfRule type="expression" dxfId="812" priority="72">
      <formula>ISTEXT($X20)</formula>
    </cfRule>
  </conditionalFormatting>
  <conditionalFormatting sqref="V13">
    <cfRule type="expression" dxfId="811" priority="70">
      <formula>ISTEXT($V$13)</formula>
    </cfRule>
  </conditionalFormatting>
  <conditionalFormatting sqref="V14">
    <cfRule type="expression" dxfId="810" priority="69">
      <formula>ISTEXT($V$14)</formula>
    </cfRule>
  </conditionalFormatting>
  <conditionalFormatting sqref="V16">
    <cfRule type="expression" dxfId="809" priority="68">
      <formula>ISTEXT($V$16)</formula>
    </cfRule>
  </conditionalFormatting>
  <conditionalFormatting sqref="V15">
    <cfRule type="expression" dxfId="808" priority="67">
      <formula>ISTEXT($V$15)</formula>
    </cfRule>
  </conditionalFormatting>
  <conditionalFormatting sqref="V11">
    <cfRule type="expression" dxfId="807" priority="66">
      <formula>ISNUMBER($V$11)</formula>
    </cfRule>
  </conditionalFormatting>
  <conditionalFormatting sqref="AD20:AD34">
    <cfRule type="expression" dxfId="806" priority="61">
      <formula>ISTEXT($AD20)</formula>
    </cfRule>
  </conditionalFormatting>
  <conditionalFormatting sqref="AE8:AI8">
    <cfRule type="expression" dxfId="805" priority="60">
      <formula>ISTEXT($AE$8)</formula>
    </cfRule>
  </conditionalFormatting>
  <conditionalFormatting sqref="AE9:AI9">
    <cfRule type="expression" dxfId="804" priority="46">
      <formula>$AE$8=""</formula>
    </cfRule>
    <cfRule type="expression" dxfId="803" priority="58">
      <formula>ISTEXT($AE$9)</formula>
    </cfRule>
    <cfRule type="expression" dxfId="802" priority="59">
      <formula>NOT($AE8="その他")</formula>
    </cfRule>
  </conditionalFormatting>
  <conditionalFormatting sqref="AE10:AI10">
    <cfRule type="expression" dxfId="801" priority="57">
      <formula>ISTEXT($AE$10)</formula>
    </cfRule>
  </conditionalFormatting>
  <conditionalFormatting sqref="AE12">
    <cfRule type="expression" dxfId="800" priority="56">
      <formula>ISNUMBER($AE$12)</formula>
    </cfRule>
  </conditionalFormatting>
  <conditionalFormatting sqref="AE20:AE34">
    <cfRule type="expression" dxfId="799" priority="55">
      <formula>ISNUMBER($AE20)</formula>
    </cfRule>
  </conditionalFormatting>
  <conditionalFormatting sqref="AF20:AF34">
    <cfRule type="expression" dxfId="798" priority="54">
      <formula>ISTEXT($AF20)</formula>
    </cfRule>
  </conditionalFormatting>
  <conditionalFormatting sqref="AG20:AG34">
    <cfRule type="expression" dxfId="797" priority="53">
      <formula>ISTEXT($AG20)</formula>
    </cfRule>
  </conditionalFormatting>
  <conditionalFormatting sqref="AE13">
    <cfRule type="expression" dxfId="796" priority="51">
      <formula>ISTEXT($AE$13)</formula>
    </cfRule>
  </conditionalFormatting>
  <conditionalFormatting sqref="AE14">
    <cfRule type="expression" dxfId="795" priority="50">
      <formula>ISTEXT($AE$14)</formula>
    </cfRule>
  </conditionalFormatting>
  <conditionalFormatting sqref="AE16">
    <cfRule type="expression" dxfId="794" priority="49">
      <formula>ISTEXT($AE$16)</formula>
    </cfRule>
  </conditionalFormatting>
  <conditionalFormatting sqref="AE15">
    <cfRule type="expression" dxfId="793" priority="48">
      <formula>ISTEXT($AE$15)</formula>
    </cfRule>
  </conditionalFormatting>
  <conditionalFormatting sqref="AE11">
    <cfRule type="expression" dxfId="792" priority="47">
      <formula>ISNUMBER($AE$11)</formula>
    </cfRule>
  </conditionalFormatting>
  <conditionalFormatting sqref="AN8:AR8">
    <cfRule type="expression" dxfId="791" priority="25">
      <formula>ISTEXT($AN$8)</formula>
    </cfRule>
  </conditionalFormatting>
  <conditionalFormatting sqref="AN9:AR9">
    <cfRule type="expression" dxfId="790" priority="14">
      <formula>$AN$8=""</formula>
    </cfRule>
    <cfRule type="expression" dxfId="789" priority="23">
      <formula>ISTEXT($AN$9)</formula>
    </cfRule>
    <cfRule type="expression" dxfId="788" priority="24">
      <formula>NOT($AN8="その他")</formula>
    </cfRule>
  </conditionalFormatting>
  <conditionalFormatting sqref="AN10:AR10">
    <cfRule type="expression" dxfId="787" priority="22">
      <formula>ISTEXT($AN$10)</formula>
    </cfRule>
  </conditionalFormatting>
  <conditionalFormatting sqref="AN12">
    <cfRule type="expression" dxfId="786" priority="21">
      <formula>ISNUMBER($AN$12)</formula>
    </cfRule>
  </conditionalFormatting>
  <conditionalFormatting sqref="AN13">
    <cfRule type="expression" dxfId="785" priority="19">
      <formula>ISTEXT($AN$13)</formula>
    </cfRule>
  </conditionalFormatting>
  <conditionalFormatting sqref="AN14">
    <cfRule type="expression" dxfId="784" priority="18">
      <formula>ISTEXT($AN$14)</formula>
    </cfRule>
  </conditionalFormatting>
  <conditionalFormatting sqref="AN16">
    <cfRule type="expression" dxfId="783" priority="17">
      <formula>ISTEXT($AN$16)</formula>
    </cfRule>
  </conditionalFormatting>
  <conditionalFormatting sqref="AN15">
    <cfRule type="expression" dxfId="782" priority="16">
      <formula>ISTEXT($AN$15)</formula>
    </cfRule>
  </conditionalFormatting>
  <conditionalFormatting sqref="AN11">
    <cfRule type="expression" dxfId="781" priority="15">
      <formula>ISNUMBER($AN$11)</formula>
    </cfRule>
  </conditionalFormatting>
  <conditionalFormatting sqref="AM20:AM34">
    <cfRule type="expression" dxfId="780" priority="12">
      <formula>ISTEXT($AM20)</formula>
    </cfRule>
  </conditionalFormatting>
  <conditionalFormatting sqref="AN20:AN34">
    <cfRule type="expression" dxfId="779" priority="11">
      <formula>ISNUMBER($AN20)</formula>
    </cfRule>
  </conditionalFormatting>
  <conditionalFormatting sqref="AO20:AO34">
    <cfRule type="expression" dxfId="778" priority="10">
      <formula>ISTEXT($AO20)</formula>
    </cfRule>
  </conditionalFormatting>
  <conditionalFormatting sqref="AP20:AP34">
    <cfRule type="expression" dxfId="777" priority="9">
      <formula>ISTEXT($AP20)</formula>
    </cfRule>
  </conditionalFormatting>
  <conditionalFormatting sqref="D12:D16 C20:F34">
    <cfRule type="expression" dxfId="776" priority="102">
      <formula>$D$8=""</formula>
    </cfRule>
    <cfRule type="expression" dxfId="775" priority="110">
      <formula>NOT(OR($D$8="スクールバスにおける警備員等の配置",$D$8="登下校時における交通安全指導員等の人員配置"))</formula>
    </cfRule>
  </conditionalFormatting>
  <conditionalFormatting sqref="M12:M16 L20:O34">
    <cfRule type="expression" dxfId="774" priority="83">
      <formula>$M$8=""</formula>
    </cfRule>
    <cfRule type="expression" dxfId="773" priority="90">
      <formula>NOT(OR($M$8="スクールバスにおける警備員等の配置",$M$8="登下校時における交通安全指導員等の人員配置"))</formula>
    </cfRule>
  </conditionalFormatting>
  <conditionalFormatting sqref="V12:V16 U20:X34">
    <cfRule type="expression" dxfId="772" priority="64">
      <formula>$V$8=""</formula>
    </cfRule>
    <cfRule type="expression" dxfId="771" priority="71">
      <formula>NOT(OR($V$8="スクールバスにおける警備員等の配置",$V$8="登下校時における交通安全指導員等の人員配置"))</formula>
    </cfRule>
  </conditionalFormatting>
  <conditionalFormatting sqref="AE12:AE16 AD20:AG34">
    <cfRule type="expression" dxfId="770" priority="45">
      <formula>$AE$8=""</formula>
    </cfRule>
    <cfRule type="expression" dxfId="769" priority="52">
      <formula>NOT(OR($AE$8="スクールバスにおける警備員等の配置",$AE$8="登下校時における交通安全指導員等の人員配置"))</formula>
    </cfRule>
  </conditionalFormatting>
  <conditionalFormatting sqref="AN12:AN16 AM20:AP34">
    <cfRule type="expression" dxfId="768" priority="13">
      <formula>$AN$8=""</formula>
    </cfRule>
    <cfRule type="expression" dxfId="767" priority="20">
      <formula>NOT(OR($AN$8="スクールバスにおける警備員等の配置",$AN$8="登下校時における交通安全指導員等の人員配置"))</formula>
    </cfRule>
  </conditionalFormatting>
  <conditionalFormatting sqref="AI2">
    <cfRule type="containsBlanks" dxfId="766" priority="7">
      <formula>LEN(TRIM(AI2))=0</formula>
    </cfRule>
    <cfRule type="containsBlanks" priority="8">
      <formula>LEN(TRIM(AI2))=0</formula>
    </cfRule>
  </conditionalFormatting>
  <conditionalFormatting sqref="Z2">
    <cfRule type="containsBlanks" dxfId="765" priority="5">
      <formula>LEN(TRIM(Z2))=0</formula>
    </cfRule>
    <cfRule type="containsBlanks" priority="6">
      <formula>LEN(TRIM(Z2))=0</formula>
    </cfRule>
  </conditionalFormatting>
  <conditionalFormatting sqref="Q2">
    <cfRule type="containsBlanks" dxfId="764" priority="3">
      <formula>LEN(TRIM(Q2))=0</formula>
    </cfRule>
    <cfRule type="containsBlanks" priority="4">
      <formula>LEN(TRIM(Q2))=0</formula>
    </cfRule>
  </conditionalFormatting>
  <conditionalFormatting sqref="AR2">
    <cfRule type="containsBlanks" dxfId="763"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652</v>
      </c>
      <c r="AV1" t="s">
        <v>653</v>
      </c>
      <c r="AW1" t="s">
        <v>654</v>
      </c>
      <c r="AX1" t="s">
        <v>655</v>
      </c>
      <c r="AY1" t="s">
        <v>656</v>
      </c>
      <c r="AZ1" t="s">
        <v>849</v>
      </c>
      <c r="BA1" t="s">
        <v>847</v>
      </c>
    </row>
    <row r="2" spans="2:59">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c r="AU2" s="6"/>
    </row>
    <row r="3" spans="2:59">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c r="AU3" s="1"/>
    </row>
    <row r="4" spans="2:59">
      <c r="AU4" s="1"/>
    </row>
    <row r="5" spans="2:59" ht="23.25" customHeight="1">
      <c r="C5" s="84" t="s">
        <v>685</v>
      </c>
      <c r="D5" s="59"/>
      <c r="G5" s="186"/>
      <c r="H5" s="65"/>
      <c r="L5" s="84" t="s">
        <v>685</v>
      </c>
      <c r="M5" s="59"/>
      <c r="P5" s="186"/>
      <c r="Q5" s="65"/>
      <c r="U5" s="84" t="s">
        <v>685</v>
      </c>
      <c r="V5" s="59"/>
      <c r="Y5" s="186"/>
      <c r="Z5" s="65"/>
      <c r="AD5" s="84" t="s">
        <v>685</v>
      </c>
      <c r="AE5" s="59"/>
      <c r="AH5" s="186"/>
      <c r="AI5" s="65"/>
      <c r="AM5" s="84" t="s">
        <v>685</v>
      </c>
      <c r="AN5" s="59"/>
      <c r="AQ5" s="186"/>
      <c r="AR5" s="65"/>
      <c r="AU5" s="229" t="str">
        <f>IF(AU41="提出不可","提出可能が表示されてから提出表に◯をしてください。","提出可能")</f>
        <v>提出可能が表示されてから提出表に◯をしてください。</v>
      </c>
      <c r="AV5" s="229" t="str">
        <f>IF(AV41="提出不可","提出可能が表示されてから提出表に◯をしてください。","提出可能")</f>
        <v>提出可能が表示されてから提出表に◯をしてください。</v>
      </c>
      <c r="AW5" s="229" t="str">
        <f>IF(AW41="提出不可","提出可能が表示されてから提出表に◯をしてください。","提出可能")</f>
        <v>提出可能が表示されてから提出表に◯をしてください。</v>
      </c>
      <c r="AX5" s="229" t="str">
        <f>IF(AX41="提出不可","提出可能が表示されてから提出表に◯をしてください。","提出可能")</f>
        <v>提出可能が表示されてから提出表に◯をしてください。</v>
      </c>
      <c r="AY5" s="229" t="str">
        <f>IF(AY41="提出不可","提出可能が表示されてから提出表に◯をしてください。","提出可能")</f>
        <v>提出可能が表示されてから提出表に◯をしてください。</v>
      </c>
    </row>
    <row r="6" spans="2:59" ht="12.75" customHeight="1">
      <c r="C6" s="59"/>
      <c r="D6" s="59"/>
      <c r="G6" s="69"/>
      <c r="H6" s="65"/>
      <c r="L6" s="59"/>
      <c r="M6" s="59"/>
      <c r="P6" s="69"/>
      <c r="Q6" s="65"/>
      <c r="U6" s="59"/>
      <c r="V6" s="59"/>
      <c r="Y6" s="69"/>
      <c r="Z6" s="65"/>
      <c r="AD6" s="59"/>
      <c r="AE6" s="59"/>
      <c r="AH6" s="69"/>
      <c r="AI6" s="65"/>
      <c r="AM6" s="59"/>
      <c r="AN6" s="59"/>
      <c r="AQ6" s="69"/>
      <c r="AR6" s="65"/>
      <c r="AU6" s="63"/>
      <c r="AV6" s="63"/>
      <c r="AW6" s="63"/>
      <c r="AX6" s="63"/>
      <c r="AY6" s="63"/>
    </row>
    <row r="7" spans="2:59">
      <c r="C7" s="60" t="s">
        <v>861</v>
      </c>
      <c r="L7" s="60" t="s">
        <v>861</v>
      </c>
      <c r="U7" s="60" t="s">
        <v>861</v>
      </c>
      <c r="AD7" s="60" t="s">
        <v>861</v>
      </c>
      <c r="AM7" s="60" t="s">
        <v>861</v>
      </c>
      <c r="AU7" s="219"/>
      <c r="AV7" s="219"/>
      <c r="AW7" s="219"/>
      <c r="AX7" s="219"/>
      <c r="AY7" s="219"/>
    </row>
    <row r="8" spans="2:59" ht="30" customHeight="1">
      <c r="B8" s="93" t="s">
        <v>667</v>
      </c>
      <c r="C8" s="146" t="s">
        <v>777</v>
      </c>
      <c r="D8" s="365"/>
      <c r="E8" s="366"/>
      <c r="F8" s="366"/>
      <c r="G8" s="366"/>
      <c r="H8" s="367"/>
      <c r="K8" s="93" t="s">
        <v>667</v>
      </c>
      <c r="L8" s="146" t="s">
        <v>777</v>
      </c>
      <c r="M8" s="365"/>
      <c r="N8" s="366"/>
      <c r="O8" s="366"/>
      <c r="P8" s="366"/>
      <c r="Q8" s="367"/>
      <c r="T8" s="93" t="s">
        <v>667</v>
      </c>
      <c r="U8" s="146" t="s">
        <v>777</v>
      </c>
      <c r="V8" s="365"/>
      <c r="W8" s="366"/>
      <c r="X8" s="366"/>
      <c r="Y8" s="366"/>
      <c r="Z8" s="367"/>
      <c r="AC8" s="93" t="s">
        <v>667</v>
      </c>
      <c r="AD8" s="146" t="s">
        <v>777</v>
      </c>
      <c r="AE8" s="365"/>
      <c r="AF8" s="366"/>
      <c r="AG8" s="366"/>
      <c r="AH8" s="366"/>
      <c r="AI8" s="367"/>
      <c r="AL8" s="93" t="s">
        <v>667</v>
      </c>
      <c r="AM8" s="146" t="s">
        <v>777</v>
      </c>
      <c r="AN8" s="365"/>
      <c r="AO8" s="366"/>
      <c r="AP8" s="366"/>
      <c r="AQ8" s="366"/>
      <c r="AR8" s="367"/>
      <c r="AU8" s="220"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220"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220"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220"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220"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218"/>
      <c r="BA8" s="218"/>
      <c r="BB8" s="218"/>
      <c r="BC8" s="218"/>
      <c r="BD8" s="218"/>
      <c r="BE8" s="218"/>
      <c r="BF8" s="218"/>
      <c r="BG8" s="218"/>
    </row>
    <row r="9" spans="2:59" ht="28.5" customHeight="1">
      <c r="B9" s="94" t="s">
        <v>668</v>
      </c>
      <c r="C9" s="146" t="s">
        <v>778</v>
      </c>
      <c r="D9" s="368"/>
      <c r="E9" s="369"/>
      <c r="F9" s="369"/>
      <c r="G9" s="369"/>
      <c r="H9" s="370"/>
      <c r="K9" s="94" t="s">
        <v>668</v>
      </c>
      <c r="L9" s="146" t="s">
        <v>778</v>
      </c>
      <c r="M9" s="368"/>
      <c r="N9" s="369"/>
      <c r="O9" s="369"/>
      <c r="P9" s="369"/>
      <c r="Q9" s="370"/>
      <c r="T9" s="94" t="s">
        <v>668</v>
      </c>
      <c r="U9" s="146" t="s">
        <v>778</v>
      </c>
      <c r="V9" s="368"/>
      <c r="W9" s="369"/>
      <c r="X9" s="369"/>
      <c r="Y9" s="369"/>
      <c r="Z9" s="370"/>
      <c r="AC9" s="94" t="s">
        <v>668</v>
      </c>
      <c r="AD9" s="146" t="s">
        <v>778</v>
      </c>
      <c r="AE9" s="368"/>
      <c r="AF9" s="369"/>
      <c r="AG9" s="369"/>
      <c r="AH9" s="369"/>
      <c r="AI9" s="370"/>
      <c r="AL9" s="94" t="s">
        <v>668</v>
      </c>
      <c r="AM9" s="146" t="s">
        <v>778</v>
      </c>
      <c r="AN9" s="368"/>
      <c r="AO9" s="369"/>
      <c r="AP9" s="369"/>
      <c r="AQ9" s="369"/>
      <c r="AR9" s="370"/>
      <c r="AU9" s="220"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220"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220"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220"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220"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218"/>
      <c r="BA9" s="218"/>
      <c r="BB9" s="218"/>
      <c r="BC9" s="218"/>
      <c r="BD9" s="218"/>
      <c r="BE9" s="218"/>
      <c r="BF9" s="218"/>
      <c r="BG9" s="218"/>
    </row>
    <row r="10" spans="2:59" ht="54.75" customHeight="1">
      <c r="B10" s="94" t="s">
        <v>669</v>
      </c>
      <c r="C10" s="146" t="s">
        <v>666</v>
      </c>
      <c r="D10" s="342"/>
      <c r="E10" s="343"/>
      <c r="F10" s="343"/>
      <c r="G10" s="343"/>
      <c r="H10" s="344"/>
      <c r="K10" s="94" t="s">
        <v>669</v>
      </c>
      <c r="L10" s="146" t="s">
        <v>666</v>
      </c>
      <c r="M10" s="342"/>
      <c r="N10" s="343"/>
      <c r="O10" s="343"/>
      <c r="P10" s="343"/>
      <c r="Q10" s="344"/>
      <c r="T10" s="94" t="s">
        <v>669</v>
      </c>
      <c r="U10" s="146" t="s">
        <v>666</v>
      </c>
      <c r="V10" s="377"/>
      <c r="W10" s="378"/>
      <c r="X10" s="378"/>
      <c r="Y10" s="378"/>
      <c r="Z10" s="379"/>
      <c r="AC10" s="94" t="s">
        <v>669</v>
      </c>
      <c r="AD10" s="146" t="s">
        <v>666</v>
      </c>
      <c r="AE10" s="342"/>
      <c r="AF10" s="343"/>
      <c r="AG10" s="343"/>
      <c r="AH10" s="343"/>
      <c r="AI10" s="344"/>
      <c r="AL10" s="94" t="s">
        <v>669</v>
      </c>
      <c r="AM10" s="146" t="s">
        <v>666</v>
      </c>
      <c r="AN10" s="377"/>
      <c r="AO10" s="378"/>
      <c r="AP10" s="378"/>
      <c r="AQ10" s="378"/>
      <c r="AR10" s="379"/>
      <c r="AU10" s="220" t="str">
        <f>IF(ISTEXT($D$10),"◯","取組内容を入力してください。")</f>
        <v>取組内容を入力してください。</v>
      </c>
      <c r="AV10" s="220" t="str">
        <f>IF(ISTEXT($M$10),"◯","取組内容を入力してください。")</f>
        <v>取組内容を入力してください。</v>
      </c>
      <c r="AW10" s="220" t="str">
        <f>IF(ISTEXT($V$10),"◯","取組内容を入力してください。")</f>
        <v>取組内容を入力してください。</v>
      </c>
      <c r="AX10" s="220" t="str">
        <f>IF(ISTEXT($AE$10),"◯","取組内容を入力してください。")</f>
        <v>取組内容を入力してください。</v>
      </c>
      <c r="AY10" s="220" t="str">
        <f>IF(ISTEXT($AN$10),"◯","取組内容を入力してください。")</f>
        <v>取組内容を入力してください。</v>
      </c>
      <c r="AZ10" s="218"/>
      <c r="BA10" s="218"/>
      <c r="BB10" s="218"/>
      <c r="BC10" s="218"/>
      <c r="BD10" s="218"/>
      <c r="BE10" s="218"/>
      <c r="BF10" s="218"/>
      <c r="BG10" s="218"/>
    </row>
    <row r="11" spans="2:59" ht="38.25" customHeight="1">
      <c r="B11" s="94" t="s">
        <v>670</v>
      </c>
      <c r="C11" s="197" t="s">
        <v>796</v>
      </c>
      <c r="D11" s="173"/>
      <c r="E11" s="95"/>
      <c r="F11" s="80"/>
      <c r="G11" s="80"/>
      <c r="H11" s="80"/>
      <c r="K11" s="94" t="s">
        <v>670</v>
      </c>
      <c r="L11" s="197" t="s">
        <v>796</v>
      </c>
      <c r="M11" s="175"/>
      <c r="N11" s="95"/>
      <c r="O11" s="80"/>
      <c r="P11" s="80"/>
      <c r="Q11" s="80"/>
      <c r="T11" s="94" t="s">
        <v>670</v>
      </c>
      <c r="U11" s="197" t="s">
        <v>796</v>
      </c>
      <c r="V11" s="175"/>
      <c r="W11" s="95"/>
      <c r="X11" s="80"/>
      <c r="Y11" s="80"/>
      <c r="Z11" s="80"/>
      <c r="AC11" s="94" t="s">
        <v>670</v>
      </c>
      <c r="AD11" s="197" t="s">
        <v>796</v>
      </c>
      <c r="AE11" s="175"/>
      <c r="AF11" s="95"/>
      <c r="AG11" s="80"/>
      <c r="AH11" s="80"/>
      <c r="AI11" s="80"/>
      <c r="AL11" s="94" t="s">
        <v>670</v>
      </c>
      <c r="AM11" s="197" t="s">
        <v>796</v>
      </c>
      <c r="AN11" s="175"/>
      <c r="AO11" s="95"/>
      <c r="AP11" s="80"/>
      <c r="AQ11" s="80"/>
      <c r="AR11" s="80"/>
      <c r="AU11" s="220" t="str">
        <f>IF(ISTEXT($D$11),"◯","取組内容を入力してください。")</f>
        <v>取組内容を入力してください。</v>
      </c>
      <c r="AV11" s="220" t="str">
        <f>IF(ISTEXT($M$11),"◯","取組内容を入力してください。")</f>
        <v>取組内容を入力してください。</v>
      </c>
      <c r="AW11" s="220" t="str">
        <f>IF(ISTEXT($V$11),"◯","取組内容を入力してください。")</f>
        <v>取組内容を入力してください。</v>
      </c>
      <c r="AX11" s="220" t="str">
        <f>IF(ISTEXT($AE$11),"◯","取組内容を入力してください。")</f>
        <v>取組内容を入力してください。</v>
      </c>
      <c r="AY11" s="220" t="str">
        <f>IF(ISTEXT($AN$11),"◯","取組内容を入力してください。")</f>
        <v>取組内容を入力してください。</v>
      </c>
      <c r="AZ11" s="218"/>
      <c r="BA11" s="218"/>
      <c r="BB11" s="218"/>
      <c r="BC11" s="218"/>
      <c r="BD11" s="218"/>
      <c r="BE11" s="218"/>
      <c r="BF11" s="218"/>
      <c r="BG11" s="218"/>
    </row>
    <row r="12" spans="2:59" ht="38.25" customHeight="1">
      <c r="B12" s="94" t="s">
        <v>671</v>
      </c>
      <c r="C12" s="197" t="s">
        <v>848</v>
      </c>
      <c r="D12" s="226"/>
      <c r="E12" s="80"/>
      <c r="F12" s="80"/>
      <c r="G12" s="80"/>
      <c r="H12" s="80"/>
      <c r="K12" s="94" t="s">
        <v>671</v>
      </c>
      <c r="L12" s="197" t="s">
        <v>848</v>
      </c>
      <c r="M12" s="225"/>
      <c r="N12" s="80"/>
      <c r="O12" s="80"/>
      <c r="P12" s="80"/>
      <c r="Q12" s="80"/>
      <c r="T12" s="94" t="s">
        <v>671</v>
      </c>
      <c r="U12" s="197" t="s">
        <v>848</v>
      </c>
      <c r="V12" s="225"/>
      <c r="W12" s="80"/>
      <c r="X12" s="80"/>
      <c r="Y12" s="80"/>
      <c r="Z12" s="80"/>
      <c r="AC12" s="94" t="s">
        <v>671</v>
      </c>
      <c r="AD12" s="197" t="s">
        <v>848</v>
      </c>
      <c r="AE12" s="225"/>
      <c r="AF12" s="80"/>
      <c r="AG12" s="80"/>
      <c r="AH12" s="80"/>
      <c r="AI12" s="80"/>
      <c r="AL12" s="94" t="s">
        <v>671</v>
      </c>
      <c r="AM12" s="197" t="s">
        <v>848</v>
      </c>
      <c r="AN12" s="225"/>
      <c r="AO12" s="80"/>
      <c r="AP12" s="80"/>
      <c r="AQ12" s="80"/>
      <c r="AR12" s="80"/>
      <c r="AU12" s="220"/>
      <c r="AV12" s="220"/>
      <c r="AW12" s="220"/>
      <c r="AX12" s="220"/>
      <c r="AY12" s="220"/>
      <c r="AZ12" s="93">
        <f>SUM(D12,M12,V12,AE12,AN12)</f>
        <v>0</v>
      </c>
      <c r="BA12" s="218"/>
      <c r="BB12" s="218"/>
      <c r="BC12" s="218"/>
      <c r="BD12" s="218"/>
      <c r="BE12" s="218"/>
      <c r="BF12" s="218"/>
      <c r="BG12" s="218"/>
    </row>
    <row r="13" spans="2:59" ht="54" customHeight="1">
      <c r="B13" s="94" t="s">
        <v>672</v>
      </c>
      <c r="C13" s="197" t="s">
        <v>878</v>
      </c>
      <c r="D13" s="227"/>
      <c r="E13" s="90"/>
      <c r="F13" s="80"/>
      <c r="G13" s="80"/>
      <c r="H13" s="80"/>
      <c r="K13" s="94" t="s">
        <v>672</v>
      </c>
      <c r="L13" s="197" t="s">
        <v>878</v>
      </c>
      <c r="M13" s="192"/>
      <c r="N13" s="90"/>
      <c r="O13" s="80"/>
      <c r="P13" s="80"/>
      <c r="Q13" s="80"/>
      <c r="T13" s="94" t="s">
        <v>672</v>
      </c>
      <c r="U13" s="197" t="s">
        <v>878</v>
      </c>
      <c r="V13" s="192"/>
      <c r="W13" s="90"/>
      <c r="X13" s="80"/>
      <c r="Y13" s="80"/>
      <c r="Z13" s="80"/>
      <c r="AC13" s="94" t="s">
        <v>672</v>
      </c>
      <c r="AD13" s="197" t="s">
        <v>878</v>
      </c>
      <c r="AE13" s="192"/>
      <c r="AF13" s="90"/>
      <c r="AG13" s="80"/>
      <c r="AH13" s="80"/>
      <c r="AI13" s="80"/>
      <c r="AL13" s="94" t="s">
        <v>672</v>
      </c>
      <c r="AM13" s="197" t="s">
        <v>878</v>
      </c>
      <c r="AN13" s="192"/>
      <c r="AO13" s="90"/>
      <c r="AP13" s="80"/>
      <c r="AQ13" s="80"/>
      <c r="AR13" s="80"/>
      <c r="AU13" s="220" t="str">
        <f>IF(OR(AND(OR(D8="専門的・実践的な知識を有する人材からの助言や研修の受講",D8="特別な支援を必要とする児童・生徒のための教材等の活用",D8="その他"),(D12="")),AND((D13)&gt;=(D12*2),AND(ISNUMBER(D12),ISNUMBER(D13)))),"◯","×")</f>
        <v>×</v>
      </c>
      <c r="AV13" s="220" t="str">
        <f>IF(OR(AND(OR(M8="専門的・実践的な知識を有する人材からの助言や研修の受講",M8="特別な支援を必要とする児童・生徒のための教材等の活用",M8="その他"),(M12="")),AND((M13)&gt;=(M12*2),AND(ISNUMBER(M12),ISNUMBER(M13)))),"◯","×")</f>
        <v>×</v>
      </c>
      <c r="AW13" s="220" t="str">
        <f>IF(OR(AND(OR(V8="専門的・実践的な知識を有する人材からの助言や研修の受講",V8="特別な支援を必要とする児童・生徒のための教材等の活用",V8="その他"),(V12="")),AND((V13)&gt;=(V12*2),AND(ISNUMBER(V12),ISNUMBER(V13)))),"◯","×")</f>
        <v>×</v>
      </c>
      <c r="AX13" s="220" t="str">
        <f>IF(OR(AND(OR(AE8="専門的・実践的な知識を有する人材からの助言や研修の受講",AE8="特別な支援を必要とする児童・生徒のための教材等の活用",AE8="その他"),(AE12="")),AND((AE13)&gt;=(AE12*2),AND(ISNUMBER(AE12),ISNUMBER(AE13)))),"◯","×")</f>
        <v>×</v>
      </c>
      <c r="AY13" s="220" t="str">
        <f>IF(OR(AND(OR(AN8="専門的・実践的な知識を有する人材からの助言や研修の受講",AN8="特別な支援を必要とする児童・生徒のための教材等の活用",AN8="その他"),(AN12="")),AND((AN13)&gt;=(AN12*2),AND(ISNUMBER(AN12),ISNUMBER(AN13)))),"◯","×")</f>
        <v>×</v>
      </c>
      <c r="AZ13" s="93">
        <f>SUM(D13,M13,V13,AE13,AN13)</f>
        <v>0</v>
      </c>
      <c r="BA13" s="75"/>
      <c r="BB13" s="218"/>
      <c r="BC13" s="218"/>
      <c r="BD13" s="218"/>
      <c r="BE13" s="218"/>
      <c r="BF13" s="218"/>
      <c r="BG13" s="218"/>
    </row>
    <row r="14" spans="2:59" ht="49.5" customHeight="1">
      <c r="B14" s="94" t="s">
        <v>682</v>
      </c>
      <c r="C14" s="82" t="s">
        <v>928</v>
      </c>
      <c r="D14" s="228"/>
      <c r="E14" s="91"/>
      <c r="F14" s="80"/>
      <c r="G14" s="80"/>
      <c r="H14" s="80"/>
      <c r="K14" s="94" t="s">
        <v>676</v>
      </c>
      <c r="L14" s="82" t="s">
        <v>928</v>
      </c>
      <c r="M14" s="193"/>
      <c r="N14" s="91"/>
      <c r="O14" s="80"/>
      <c r="P14" s="80"/>
      <c r="Q14" s="80"/>
      <c r="T14" s="94" t="s">
        <v>676</v>
      </c>
      <c r="U14" s="82" t="s">
        <v>928</v>
      </c>
      <c r="V14" s="193"/>
      <c r="W14" s="91"/>
      <c r="X14" s="80"/>
      <c r="Y14" s="80"/>
      <c r="Z14" s="80"/>
      <c r="AC14" s="94" t="s">
        <v>676</v>
      </c>
      <c r="AD14" s="82" t="s">
        <v>928</v>
      </c>
      <c r="AE14" s="193"/>
      <c r="AF14" s="91"/>
      <c r="AG14" s="80"/>
      <c r="AH14" s="80"/>
      <c r="AI14" s="80"/>
      <c r="AL14" s="94" t="s">
        <v>676</v>
      </c>
      <c r="AM14" s="82" t="s">
        <v>928</v>
      </c>
      <c r="AN14" s="193"/>
      <c r="AO14" s="91"/>
      <c r="AP14" s="80"/>
      <c r="AQ14" s="80"/>
      <c r="AR14" s="80"/>
      <c r="AU14" s="229" t="str">
        <f>IF(D14="","教職員名簿に記載のある教職員の場合◯を選択してください。","◯")</f>
        <v>教職員名簿に記載のある教職員の場合◯を選択してください。</v>
      </c>
      <c r="AV14" s="229" t="str">
        <f>IF(M14="","教職員名簿に記載のある教職員の場合◯を選択してください。","◯")</f>
        <v>教職員名簿に記載のある教職員の場合◯を選択してください。</v>
      </c>
      <c r="AW14" s="229" t="str">
        <f>IF(V14="","教職員名簿に記載のある教職員の場合◯を選択してください。","◯")</f>
        <v>教職員名簿に記載のある教職員の場合◯を選択してください。</v>
      </c>
      <c r="AX14" s="229" t="str">
        <f>IF(AE14="","教職員名簿に記載のある教職員の場合◯を選択してください。","◯")</f>
        <v>教職員名簿に記載のある教職員の場合◯を選択してください。</v>
      </c>
      <c r="AY14" s="229" t="str">
        <f>IF(AN14="","教職員名簿に記載のある教職員の場合◯を選択してください。","◯")</f>
        <v>教職員名簿に記載のある教職員の場合◯を選択してください。</v>
      </c>
      <c r="AZ14" s="230"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218"/>
      <c r="BB14" s="218"/>
      <c r="BC14" s="218"/>
      <c r="BD14" s="218"/>
      <c r="BE14" s="218"/>
      <c r="BF14" s="218"/>
      <c r="BG14" s="218"/>
    </row>
    <row r="15" spans="2:59" ht="45" customHeight="1">
      <c r="B15" s="94" t="s">
        <v>683</v>
      </c>
      <c r="C15" s="82" t="s">
        <v>852</v>
      </c>
      <c r="D15" s="228"/>
      <c r="E15" s="91"/>
      <c r="F15" s="80"/>
      <c r="G15" s="80"/>
      <c r="H15" s="80"/>
      <c r="K15" s="94" t="s">
        <v>673</v>
      </c>
      <c r="L15" s="82" t="s">
        <v>852</v>
      </c>
      <c r="M15" s="193"/>
      <c r="N15" s="91"/>
      <c r="O15" s="80"/>
      <c r="P15" s="80"/>
      <c r="Q15" s="80"/>
      <c r="T15" s="94" t="s">
        <v>673</v>
      </c>
      <c r="U15" s="82" t="s">
        <v>852</v>
      </c>
      <c r="V15" s="193"/>
      <c r="W15" s="91"/>
      <c r="X15" s="80"/>
      <c r="Y15" s="80"/>
      <c r="Z15" s="80"/>
      <c r="AC15" s="94" t="s">
        <v>673</v>
      </c>
      <c r="AD15" s="82" t="s">
        <v>852</v>
      </c>
      <c r="AE15" s="193"/>
      <c r="AF15" s="91"/>
      <c r="AG15" s="80"/>
      <c r="AH15" s="80"/>
      <c r="AI15" s="80"/>
      <c r="AL15" s="94" t="s">
        <v>673</v>
      </c>
      <c r="AM15" s="82" t="s">
        <v>852</v>
      </c>
      <c r="AN15" s="193"/>
      <c r="AO15" s="91"/>
      <c r="AP15" s="80"/>
      <c r="AQ15" s="80"/>
      <c r="AR15" s="80"/>
      <c r="AU15" s="229" t="str">
        <f>IF(D15="","被雇用者の氏名を入力してください。","◯")</f>
        <v>被雇用者の氏名を入力してください。</v>
      </c>
      <c r="AV15" s="229" t="str">
        <f>IF(M15="","被雇用者の氏名を入力してください。","◯")</f>
        <v>被雇用者の氏名を入力してください。</v>
      </c>
      <c r="AW15" s="229" t="str">
        <f>IF(V15="","被雇用者の氏名を入力してください。","◯")</f>
        <v>被雇用者の氏名を入力してください。</v>
      </c>
      <c r="AX15" s="229" t="str">
        <f>IF(AE15="","被雇用者の氏名を入力してください。","◯")</f>
        <v>被雇用者の氏名を入力してください。</v>
      </c>
      <c r="AY15" s="229" t="str">
        <f>IF(AN15="","被雇用者の氏名を入力してください。","◯")</f>
        <v>被雇用者の氏名を入力してください。</v>
      </c>
      <c r="AZ15" s="218"/>
      <c r="BA15" s="218"/>
      <c r="BB15" s="218"/>
      <c r="BC15" s="218"/>
      <c r="BD15" s="218"/>
      <c r="BE15" s="218"/>
      <c r="BF15" s="218"/>
      <c r="BG15" s="218"/>
    </row>
    <row r="16" spans="2:59" ht="43.5" customHeight="1">
      <c r="B16" s="94" t="s">
        <v>674</v>
      </c>
      <c r="C16" s="82" t="s">
        <v>862</v>
      </c>
      <c r="D16" s="228"/>
      <c r="E16" s="91"/>
      <c r="F16" s="80"/>
      <c r="G16" s="80"/>
      <c r="H16" s="80"/>
      <c r="K16" s="94" t="s">
        <v>674</v>
      </c>
      <c r="L16" s="82" t="s">
        <v>862</v>
      </c>
      <c r="M16" s="193"/>
      <c r="N16" s="91"/>
      <c r="O16" s="80"/>
      <c r="P16" s="80"/>
      <c r="Q16" s="80"/>
      <c r="T16" s="94" t="s">
        <v>674</v>
      </c>
      <c r="U16" s="82" t="s">
        <v>862</v>
      </c>
      <c r="V16" s="193"/>
      <c r="W16" s="91"/>
      <c r="X16" s="80"/>
      <c r="Y16" s="80"/>
      <c r="Z16" s="80"/>
      <c r="AC16" s="94" t="s">
        <v>674</v>
      </c>
      <c r="AD16" s="82" t="s">
        <v>862</v>
      </c>
      <c r="AE16" s="193"/>
      <c r="AF16" s="91"/>
      <c r="AG16" s="80"/>
      <c r="AH16" s="80"/>
      <c r="AI16" s="80"/>
      <c r="AL16" s="94" t="s">
        <v>674</v>
      </c>
      <c r="AM16" s="82" t="s">
        <v>862</v>
      </c>
      <c r="AN16" s="193"/>
      <c r="AO16" s="91"/>
      <c r="AP16" s="80"/>
      <c r="AQ16" s="80"/>
      <c r="AR16" s="80"/>
      <c r="AU16" s="229" t="str">
        <f>IF(D16="","兼務している教職員の場合、◯を選択してください。","◯")</f>
        <v>兼務している教職員の場合、◯を選択してください。</v>
      </c>
      <c r="AV16" s="229" t="str">
        <f>IF(M16="","兼務している教職員の場合、◯を選択してください。","◯")</f>
        <v>兼務している教職員の場合、◯を選択してください。</v>
      </c>
      <c r="AW16" s="229" t="str">
        <f>IF(V16="","兼務している教職員の場合、◯を選択してください。","◯")</f>
        <v>兼務している教職員の場合、◯を選択してください。</v>
      </c>
      <c r="AX16" s="229" t="str">
        <f>IF(AE16="","兼務している教職員の場合、◯を選択してください。","◯")</f>
        <v>兼務している教職員の場合、◯を選択してください。</v>
      </c>
      <c r="AY16" s="229" t="str">
        <f>IF(AN16="","兼務している教職員の場合、◯を選択してください。","◯")</f>
        <v>兼務している教職員の場合、◯を選択してください。</v>
      </c>
      <c r="AZ16" s="218"/>
      <c r="BA16" s="218"/>
      <c r="BB16" s="218"/>
      <c r="BC16" s="218"/>
      <c r="BD16" s="218"/>
      <c r="BE16" s="218"/>
      <c r="BF16" s="218"/>
      <c r="BG16" s="218"/>
    </row>
    <row r="17" spans="2:59" ht="51.75" customHeight="1">
      <c r="B17" s="79" t="s">
        <v>675</v>
      </c>
      <c r="C17" s="198" t="s">
        <v>779</v>
      </c>
      <c r="D17" s="180"/>
      <c r="K17" s="79" t="s">
        <v>675</v>
      </c>
      <c r="L17" s="198" t="s">
        <v>779</v>
      </c>
      <c r="M17" s="168"/>
      <c r="T17" s="79" t="s">
        <v>675</v>
      </c>
      <c r="U17" s="198" t="s">
        <v>779</v>
      </c>
      <c r="V17" s="168"/>
      <c r="AC17" s="79" t="s">
        <v>675</v>
      </c>
      <c r="AD17" s="198" t="s">
        <v>779</v>
      </c>
      <c r="AE17" s="168"/>
      <c r="AL17" s="79" t="s">
        <v>675</v>
      </c>
      <c r="AM17" s="198" t="s">
        <v>779</v>
      </c>
      <c r="AN17" s="168"/>
      <c r="AU17" s="229" t="str">
        <f>IF(OR(D17="",D17="×"),"給与明細等、添付資料を準備出来たら選択してください。","◯")</f>
        <v>給与明細等、添付資料を準備出来たら選択してください。</v>
      </c>
      <c r="AV17" s="229" t="str">
        <f>IF(OR(M17="",M17="×"),"給与明細等、添付資料を準備出来たら選択してください。","◯")</f>
        <v>給与明細等、添付資料を準備出来たら選択してください。</v>
      </c>
      <c r="AW17" s="229" t="str">
        <f>IF(OR(V17="",V17="×"),"給与明細等、添付資料を準備出来たら選択してください。","◯")</f>
        <v>給与明細等、添付資料を準備出来たら選択してください。</v>
      </c>
      <c r="AX17" s="229" t="str">
        <f>IF(OR(AE17="",AE17="×"),"給与明細等、添付資料を準備出来たら選択してください。","◯")</f>
        <v>給与明細等、添付資料を準備出来たら選択してください。</v>
      </c>
      <c r="AY17" s="229" t="str">
        <f>IF(OR(AN17="",AN17="×"),"給与明細等、添付資料を準備出来たら選択してください。","◯")</f>
        <v>給与明細等、添付資料を準備出来たら選択してください。</v>
      </c>
      <c r="AZ17" s="218"/>
      <c r="BA17" s="218"/>
      <c r="BB17" s="218"/>
      <c r="BC17" s="218"/>
      <c r="BD17" s="218"/>
      <c r="BE17" s="218"/>
      <c r="BF17" s="218"/>
      <c r="BG17" s="218"/>
    </row>
    <row r="18" spans="2:59">
      <c r="C18" s="87"/>
      <c r="D18" s="88"/>
      <c r="E18" s="65"/>
      <c r="F18" s="65"/>
      <c r="G18" s="65"/>
      <c r="H18" s="65"/>
      <c r="L18" s="87"/>
      <c r="M18" s="88"/>
      <c r="N18" s="65"/>
      <c r="O18" s="65"/>
      <c r="P18" s="65"/>
      <c r="Q18" s="65"/>
      <c r="U18" s="87"/>
      <c r="V18" s="88"/>
      <c r="W18" s="65"/>
      <c r="X18" s="65"/>
      <c r="Y18" s="65"/>
      <c r="Z18" s="65"/>
      <c r="AD18" s="87"/>
      <c r="AE18" s="88"/>
      <c r="AF18" s="65"/>
      <c r="AG18" s="65"/>
      <c r="AH18" s="65"/>
      <c r="AI18" s="65"/>
      <c r="AM18" s="87"/>
      <c r="AN18" s="88"/>
      <c r="AO18" s="65"/>
      <c r="AP18" s="65"/>
      <c r="AQ18" s="65"/>
      <c r="AR18" s="65"/>
      <c r="AU18" s="218"/>
      <c r="AV18" s="218"/>
      <c r="AW18" s="218"/>
      <c r="AX18" s="218"/>
      <c r="AY18" s="218"/>
      <c r="AZ18" s="218"/>
      <c r="BA18" s="218"/>
      <c r="BB18" s="218"/>
      <c r="BC18" s="218"/>
      <c r="BD18" s="218"/>
      <c r="BE18" s="218"/>
      <c r="BF18" s="218"/>
      <c r="BG18" s="218"/>
    </row>
    <row r="19" spans="2:59">
      <c r="C19" s="195" t="s">
        <v>830</v>
      </c>
      <c r="L19" s="195" t="s">
        <v>830</v>
      </c>
      <c r="U19" s="195" t="s">
        <v>830</v>
      </c>
      <c r="AD19" s="195" t="s">
        <v>830</v>
      </c>
      <c r="AM19" s="195" t="s">
        <v>830</v>
      </c>
      <c r="AU19" s="63"/>
      <c r="AV19" s="63"/>
      <c r="AW19" s="63"/>
      <c r="AX19" s="63"/>
      <c r="AY19" s="63"/>
      <c r="AZ19" s="218"/>
      <c r="BA19" s="218"/>
      <c r="BB19" s="218"/>
      <c r="BC19" s="218"/>
      <c r="BD19" s="218"/>
      <c r="BE19" s="218"/>
      <c r="BF19" s="218"/>
      <c r="BG19" s="218"/>
    </row>
    <row r="20" spans="2:59">
      <c r="C20" s="73" t="s">
        <v>646</v>
      </c>
      <c r="D20" s="250" t="s">
        <v>863</v>
      </c>
      <c r="E20" s="85" t="s">
        <v>648</v>
      </c>
      <c r="F20" s="204" t="s">
        <v>844</v>
      </c>
      <c r="L20" s="73" t="s">
        <v>646</v>
      </c>
      <c r="M20" s="250" t="s">
        <v>863</v>
      </c>
      <c r="N20" s="85" t="s">
        <v>648</v>
      </c>
      <c r="O20" s="204" t="s">
        <v>844</v>
      </c>
      <c r="U20" s="73" t="s">
        <v>646</v>
      </c>
      <c r="V20" s="250" t="s">
        <v>863</v>
      </c>
      <c r="W20" s="85" t="s">
        <v>648</v>
      </c>
      <c r="X20" s="204" t="s">
        <v>844</v>
      </c>
      <c r="AD20" s="73" t="s">
        <v>646</v>
      </c>
      <c r="AE20" s="250" t="s">
        <v>863</v>
      </c>
      <c r="AF20" s="85" t="s">
        <v>648</v>
      </c>
      <c r="AG20" s="204" t="s">
        <v>844</v>
      </c>
      <c r="AM20" s="73" t="s">
        <v>646</v>
      </c>
      <c r="AN20" s="250" t="s">
        <v>863</v>
      </c>
      <c r="AO20" s="85" t="s">
        <v>648</v>
      </c>
      <c r="AP20" s="204" t="s">
        <v>844</v>
      </c>
      <c r="AU20" s="75"/>
      <c r="AV20" s="75"/>
      <c r="AW20" s="75"/>
      <c r="AX20" s="75"/>
      <c r="AY20" s="75"/>
      <c r="AZ20" s="218"/>
      <c r="BA20" s="218"/>
      <c r="BB20" s="218"/>
      <c r="BC20" s="218"/>
      <c r="BD20" s="218"/>
      <c r="BE20" s="218"/>
      <c r="BF20" s="218"/>
      <c r="BG20" s="218"/>
    </row>
    <row r="21" spans="2:59">
      <c r="C21" s="213"/>
      <c r="D21" s="214"/>
      <c r="E21" s="215"/>
      <c r="F21" s="245"/>
      <c r="L21" s="213"/>
      <c r="M21" s="214"/>
      <c r="N21" s="215"/>
      <c r="O21" s="245"/>
      <c r="U21" s="213"/>
      <c r="V21" s="214"/>
      <c r="W21" s="215"/>
      <c r="X21" s="245"/>
      <c r="AD21" s="213"/>
      <c r="AE21" s="214"/>
      <c r="AF21" s="215"/>
      <c r="AG21" s="245"/>
      <c r="AM21" s="213"/>
      <c r="AN21" s="214"/>
      <c r="AO21" s="215"/>
      <c r="AP21" s="245"/>
      <c r="AU21" s="218"/>
      <c r="AV21" s="218"/>
      <c r="AW21" s="218"/>
      <c r="AX21" s="218"/>
      <c r="AY21" s="218"/>
      <c r="AZ21" s="218"/>
      <c r="BA21" s="218"/>
      <c r="BB21" s="218"/>
      <c r="BC21" s="218"/>
      <c r="BD21" s="218"/>
      <c r="BE21" s="218"/>
      <c r="BF21" s="218"/>
      <c r="BG21" s="218"/>
    </row>
    <row r="22" spans="2:59">
      <c r="C22" s="213"/>
      <c r="D22" s="214"/>
      <c r="E22" s="215"/>
      <c r="F22" s="245"/>
      <c r="L22" s="213"/>
      <c r="M22" s="214"/>
      <c r="N22" s="215"/>
      <c r="O22" s="245"/>
      <c r="U22" s="213"/>
      <c r="V22" s="214"/>
      <c r="W22" s="215"/>
      <c r="X22" s="245"/>
      <c r="AD22" s="213"/>
      <c r="AE22" s="214"/>
      <c r="AF22" s="215"/>
      <c r="AG22" s="245"/>
      <c r="AM22" s="213"/>
      <c r="AN22" s="214"/>
      <c r="AO22" s="215"/>
      <c r="AP22" s="245"/>
      <c r="AU22" s="218"/>
      <c r="AV22" s="218"/>
      <c r="AW22" s="218"/>
      <c r="AX22" s="218"/>
      <c r="AY22" s="218"/>
      <c r="AZ22" s="218"/>
      <c r="BA22" s="218"/>
      <c r="BB22" s="218"/>
      <c r="BC22" s="218"/>
      <c r="BD22" s="218"/>
      <c r="BE22" s="218"/>
      <c r="BF22" s="218"/>
      <c r="BG22" s="218"/>
    </row>
    <row r="23" spans="2:59">
      <c r="C23" s="213"/>
      <c r="D23" s="214"/>
      <c r="E23" s="215"/>
      <c r="F23" s="245"/>
      <c r="L23" s="213"/>
      <c r="M23" s="214"/>
      <c r="N23" s="215"/>
      <c r="O23" s="245"/>
      <c r="U23" s="213"/>
      <c r="V23" s="214"/>
      <c r="W23" s="215"/>
      <c r="X23" s="245"/>
      <c r="AD23" s="213"/>
      <c r="AE23" s="214"/>
      <c r="AF23" s="215"/>
      <c r="AG23" s="245"/>
      <c r="AM23" s="213"/>
      <c r="AN23" s="214"/>
      <c r="AO23" s="215"/>
      <c r="AP23" s="245"/>
      <c r="AU23" s="218"/>
      <c r="AV23" s="218"/>
      <c r="AW23" s="218"/>
      <c r="AX23" s="218"/>
      <c r="AY23" s="218"/>
      <c r="AZ23" s="218"/>
      <c r="BA23" s="218"/>
      <c r="BB23" s="218"/>
      <c r="BC23" s="218"/>
      <c r="BD23" s="218"/>
      <c r="BE23" s="218"/>
      <c r="BF23" s="218"/>
      <c r="BG23" s="218"/>
    </row>
    <row r="24" spans="2:59">
      <c r="C24" s="213"/>
      <c r="D24" s="214"/>
      <c r="E24" s="215"/>
      <c r="F24" s="245"/>
      <c r="L24" s="213"/>
      <c r="M24" s="214"/>
      <c r="N24" s="215"/>
      <c r="O24" s="245"/>
      <c r="U24" s="213"/>
      <c r="V24" s="214"/>
      <c r="W24" s="215"/>
      <c r="X24" s="245"/>
      <c r="AD24" s="213"/>
      <c r="AE24" s="214"/>
      <c r="AF24" s="215"/>
      <c r="AG24" s="245"/>
      <c r="AM24" s="213"/>
      <c r="AN24" s="214"/>
      <c r="AO24" s="215"/>
      <c r="AP24" s="245"/>
      <c r="AU24" s="218"/>
      <c r="AV24" s="218"/>
      <c r="AW24" s="218"/>
      <c r="AX24" s="218"/>
      <c r="AY24" s="218"/>
      <c r="AZ24" s="218"/>
      <c r="BA24" s="218"/>
      <c r="BB24" s="218"/>
      <c r="BC24" s="218"/>
      <c r="BD24" s="218"/>
      <c r="BE24" s="218"/>
      <c r="BF24" s="218"/>
      <c r="BG24" s="218"/>
    </row>
    <row r="25" spans="2:59">
      <c r="C25" s="213"/>
      <c r="D25" s="214"/>
      <c r="E25" s="215"/>
      <c r="F25" s="245"/>
      <c r="L25" s="213"/>
      <c r="M25" s="214"/>
      <c r="N25" s="215"/>
      <c r="O25" s="245"/>
      <c r="U25" s="213"/>
      <c r="V25" s="214"/>
      <c r="W25" s="215"/>
      <c r="X25" s="245"/>
      <c r="AD25" s="213"/>
      <c r="AE25" s="214"/>
      <c r="AF25" s="215"/>
      <c r="AG25" s="245"/>
      <c r="AM25" s="213"/>
      <c r="AN25" s="214"/>
      <c r="AO25" s="215"/>
      <c r="AP25" s="245"/>
      <c r="AU25" s="218"/>
      <c r="AV25" s="218"/>
      <c r="AW25" s="218"/>
      <c r="AX25" s="218"/>
      <c r="AY25" s="218"/>
      <c r="AZ25" s="218"/>
      <c r="BA25" s="218"/>
      <c r="BB25" s="218"/>
      <c r="BC25" s="218"/>
      <c r="BD25" s="218"/>
      <c r="BE25" s="218"/>
      <c r="BF25" s="218"/>
      <c r="BG25" s="218"/>
    </row>
    <row r="26" spans="2:59">
      <c r="C26" s="213"/>
      <c r="D26" s="214"/>
      <c r="E26" s="215"/>
      <c r="F26" s="245"/>
      <c r="L26" s="213"/>
      <c r="M26" s="214"/>
      <c r="N26" s="215"/>
      <c r="O26" s="245"/>
      <c r="U26" s="213"/>
      <c r="V26" s="214"/>
      <c r="W26" s="215"/>
      <c r="X26" s="245"/>
      <c r="AD26" s="213"/>
      <c r="AE26" s="214"/>
      <c r="AF26" s="215"/>
      <c r="AG26" s="245"/>
      <c r="AM26" s="213"/>
      <c r="AN26" s="214"/>
      <c r="AO26" s="215"/>
      <c r="AP26" s="245"/>
      <c r="AU26" s="218"/>
      <c r="AV26" s="218"/>
      <c r="AW26" s="218"/>
      <c r="AX26" s="218"/>
      <c r="AY26" s="218"/>
      <c r="AZ26" s="218"/>
      <c r="BA26" s="218"/>
      <c r="BB26" s="218"/>
      <c r="BC26" s="218"/>
      <c r="BD26" s="218"/>
      <c r="BE26" s="218"/>
      <c r="BF26" s="218"/>
      <c r="BG26" s="218"/>
    </row>
    <row r="27" spans="2:59">
      <c r="C27" s="213"/>
      <c r="D27" s="214"/>
      <c r="E27" s="215"/>
      <c r="F27" s="245"/>
      <c r="L27" s="213"/>
      <c r="M27" s="214"/>
      <c r="N27" s="215"/>
      <c r="O27" s="245"/>
      <c r="U27" s="213"/>
      <c r="V27" s="214"/>
      <c r="W27" s="215"/>
      <c r="X27" s="245"/>
      <c r="AD27" s="213"/>
      <c r="AE27" s="214"/>
      <c r="AF27" s="215"/>
      <c r="AG27" s="245"/>
      <c r="AM27" s="213"/>
      <c r="AN27" s="214"/>
      <c r="AO27" s="215"/>
      <c r="AP27" s="245"/>
      <c r="AU27" s="218"/>
      <c r="AV27" s="218"/>
      <c r="AW27" s="218"/>
      <c r="AX27" s="218"/>
      <c r="AY27" s="218"/>
      <c r="AZ27" s="218"/>
      <c r="BA27" s="218"/>
      <c r="BB27" s="218"/>
      <c r="BC27" s="218"/>
      <c r="BD27" s="218"/>
      <c r="BE27" s="218"/>
      <c r="BF27" s="218"/>
      <c r="BG27" s="218"/>
    </row>
    <row r="28" spans="2:59">
      <c r="C28" s="213"/>
      <c r="D28" s="214"/>
      <c r="E28" s="215"/>
      <c r="F28" s="245"/>
      <c r="L28" s="213"/>
      <c r="M28" s="214"/>
      <c r="N28" s="215"/>
      <c r="O28" s="245"/>
      <c r="U28" s="213"/>
      <c r="V28" s="214"/>
      <c r="W28" s="215"/>
      <c r="X28" s="245"/>
      <c r="AD28" s="213"/>
      <c r="AE28" s="214"/>
      <c r="AF28" s="215"/>
      <c r="AG28" s="245"/>
      <c r="AM28" s="213"/>
      <c r="AN28" s="214"/>
      <c r="AO28" s="215"/>
      <c r="AP28" s="245"/>
      <c r="AU28" s="218"/>
      <c r="AV28" s="218"/>
      <c r="AW28" s="218"/>
      <c r="AX28" s="218"/>
      <c r="AY28" s="218"/>
      <c r="AZ28" s="218"/>
      <c r="BA28" s="218"/>
      <c r="BB28" s="218"/>
      <c r="BC28" s="218"/>
      <c r="BD28" s="218"/>
      <c r="BE28" s="218"/>
      <c r="BF28" s="218"/>
      <c r="BG28" s="218"/>
    </row>
    <row r="29" spans="2:59">
      <c r="C29" s="213"/>
      <c r="D29" s="214"/>
      <c r="E29" s="215"/>
      <c r="F29" s="245"/>
      <c r="L29" s="213"/>
      <c r="M29" s="214"/>
      <c r="N29" s="215"/>
      <c r="O29" s="245"/>
      <c r="U29" s="213"/>
      <c r="V29" s="214"/>
      <c r="W29" s="215"/>
      <c r="X29" s="245"/>
      <c r="AD29" s="213"/>
      <c r="AE29" s="214"/>
      <c r="AF29" s="215"/>
      <c r="AG29" s="245"/>
      <c r="AM29" s="213"/>
      <c r="AN29" s="214"/>
      <c r="AO29" s="215"/>
      <c r="AP29" s="245"/>
      <c r="AU29" s="218"/>
      <c r="AV29" s="218"/>
      <c r="AW29" s="218"/>
      <c r="AX29" s="218"/>
      <c r="AY29" s="218"/>
      <c r="AZ29" s="218"/>
      <c r="BA29" s="218"/>
      <c r="BB29" s="218"/>
      <c r="BC29" s="218"/>
      <c r="BD29" s="218"/>
      <c r="BE29" s="218"/>
      <c r="BF29" s="218"/>
      <c r="BG29" s="218"/>
    </row>
    <row r="30" spans="2:59">
      <c r="C30" s="213"/>
      <c r="D30" s="214"/>
      <c r="E30" s="215"/>
      <c r="F30" s="245"/>
      <c r="L30" s="213"/>
      <c r="M30" s="214"/>
      <c r="N30" s="215"/>
      <c r="O30" s="245"/>
      <c r="U30" s="213"/>
      <c r="V30" s="214"/>
      <c r="W30" s="215"/>
      <c r="X30" s="245"/>
      <c r="AD30" s="213"/>
      <c r="AE30" s="214"/>
      <c r="AF30" s="215"/>
      <c r="AG30" s="245"/>
      <c r="AM30" s="213"/>
      <c r="AN30" s="214"/>
      <c r="AO30" s="215"/>
      <c r="AP30" s="245"/>
      <c r="AU30" s="218"/>
      <c r="AV30" s="218"/>
      <c r="AW30" s="218"/>
      <c r="AX30" s="218"/>
      <c r="AY30" s="218"/>
      <c r="AZ30" s="218"/>
      <c r="BA30" s="218"/>
      <c r="BB30" s="218"/>
      <c r="BC30" s="218"/>
      <c r="BD30" s="218"/>
      <c r="BE30" s="218"/>
      <c r="BF30" s="218"/>
      <c r="BG30" s="218"/>
    </row>
    <row r="31" spans="2:59">
      <c r="C31" s="213"/>
      <c r="D31" s="214"/>
      <c r="E31" s="215"/>
      <c r="F31" s="245"/>
      <c r="L31" s="213"/>
      <c r="M31" s="214"/>
      <c r="N31" s="215"/>
      <c r="O31" s="245"/>
      <c r="U31" s="213"/>
      <c r="V31" s="214"/>
      <c r="W31" s="215"/>
      <c r="X31" s="245"/>
      <c r="AD31" s="213"/>
      <c r="AE31" s="214"/>
      <c r="AF31" s="215"/>
      <c r="AG31" s="245"/>
      <c r="AM31" s="213"/>
      <c r="AN31" s="214"/>
      <c r="AO31" s="215"/>
      <c r="AP31" s="245"/>
      <c r="AU31" s="218"/>
      <c r="AV31" s="218"/>
      <c r="AW31" s="218"/>
      <c r="AX31" s="218"/>
      <c r="AY31" s="218"/>
      <c r="AZ31" s="218"/>
      <c r="BA31" s="218"/>
      <c r="BB31" s="218"/>
      <c r="BC31" s="218"/>
      <c r="BD31" s="218"/>
      <c r="BE31" s="218"/>
      <c r="BF31" s="218"/>
      <c r="BG31" s="218"/>
    </row>
    <row r="32" spans="2:59">
      <c r="C32" s="213"/>
      <c r="D32" s="214"/>
      <c r="E32" s="215"/>
      <c r="F32" s="245"/>
      <c r="L32" s="213"/>
      <c r="M32" s="214"/>
      <c r="N32" s="215"/>
      <c r="O32" s="245"/>
      <c r="U32" s="213"/>
      <c r="V32" s="214"/>
      <c r="W32" s="215"/>
      <c r="X32" s="245"/>
      <c r="AD32" s="213"/>
      <c r="AE32" s="214"/>
      <c r="AF32" s="215"/>
      <c r="AG32" s="245"/>
      <c r="AM32" s="213"/>
      <c r="AN32" s="214"/>
      <c r="AO32" s="215"/>
      <c r="AP32" s="245"/>
      <c r="AU32" s="218"/>
      <c r="AV32" s="218"/>
      <c r="AW32" s="218"/>
      <c r="AX32" s="218"/>
      <c r="AY32" s="218"/>
      <c r="AZ32" s="218"/>
      <c r="BA32" s="218"/>
      <c r="BB32" s="218"/>
      <c r="BC32" s="218"/>
      <c r="BD32" s="218"/>
      <c r="BE32" s="218"/>
      <c r="BF32" s="218"/>
      <c r="BG32" s="218"/>
    </row>
    <row r="33" spans="3:59">
      <c r="C33" s="213"/>
      <c r="D33" s="214"/>
      <c r="E33" s="215"/>
      <c r="F33" s="245"/>
      <c r="L33" s="213"/>
      <c r="M33" s="214"/>
      <c r="N33" s="215"/>
      <c r="O33" s="245"/>
      <c r="U33" s="213"/>
      <c r="V33" s="214"/>
      <c r="W33" s="215"/>
      <c r="X33" s="245"/>
      <c r="AD33" s="213"/>
      <c r="AE33" s="214"/>
      <c r="AF33" s="215"/>
      <c r="AG33" s="245"/>
      <c r="AM33" s="213"/>
      <c r="AN33" s="214"/>
      <c r="AO33" s="215"/>
      <c r="AP33" s="245"/>
      <c r="AU33" s="218"/>
      <c r="AV33" s="218"/>
      <c r="AW33" s="218"/>
      <c r="AX33" s="218"/>
      <c r="AY33" s="218"/>
      <c r="AZ33" s="218"/>
      <c r="BA33" s="218"/>
      <c r="BB33" s="218"/>
      <c r="BC33" s="218"/>
      <c r="BD33" s="218"/>
      <c r="BE33" s="218"/>
      <c r="BF33" s="218"/>
      <c r="BG33" s="218"/>
    </row>
    <row r="34" spans="3:59">
      <c r="C34" s="213"/>
      <c r="D34" s="214"/>
      <c r="E34" s="215"/>
      <c r="F34" s="245"/>
      <c r="L34" s="213"/>
      <c r="M34" s="214"/>
      <c r="N34" s="215"/>
      <c r="O34" s="245"/>
      <c r="U34" s="213"/>
      <c r="V34" s="214"/>
      <c r="W34" s="215"/>
      <c r="X34" s="245"/>
      <c r="AD34" s="213"/>
      <c r="AE34" s="214"/>
      <c r="AF34" s="215"/>
      <c r="AG34" s="245"/>
      <c r="AM34" s="213"/>
      <c r="AN34" s="214"/>
      <c r="AO34" s="215"/>
      <c r="AP34" s="245"/>
      <c r="AU34" s="218"/>
      <c r="AV34" s="218"/>
      <c r="AW34" s="218"/>
      <c r="AX34" s="218"/>
      <c r="AY34" s="218"/>
      <c r="AZ34" s="218"/>
      <c r="BA34" s="218"/>
      <c r="BB34" s="218"/>
      <c r="BC34" s="218"/>
      <c r="BD34" s="218"/>
      <c r="BE34" s="218"/>
      <c r="BF34" s="218"/>
      <c r="BG34" s="218"/>
    </row>
    <row r="35" spans="3:59">
      <c r="C35" s="213"/>
      <c r="D35" s="214"/>
      <c r="E35" s="215"/>
      <c r="F35" s="245"/>
      <c r="L35" s="213"/>
      <c r="M35" s="214"/>
      <c r="N35" s="215"/>
      <c r="O35" s="245"/>
      <c r="U35" s="213"/>
      <c r="V35" s="214"/>
      <c r="W35" s="215"/>
      <c r="X35" s="245"/>
      <c r="AD35" s="213"/>
      <c r="AE35" s="214"/>
      <c r="AF35" s="215"/>
      <c r="AG35" s="245"/>
      <c r="AM35" s="213"/>
      <c r="AN35" s="214"/>
      <c r="AO35" s="215"/>
      <c r="AP35" s="245"/>
      <c r="AU35" s="218"/>
      <c r="AV35" s="218"/>
      <c r="AW35" s="218"/>
      <c r="AX35" s="218"/>
      <c r="AY35" s="218"/>
      <c r="AZ35" s="218"/>
      <c r="BA35" s="218"/>
      <c r="BB35" s="218"/>
      <c r="BC35" s="218"/>
      <c r="BD35" s="218"/>
      <c r="BE35" s="218"/>
      <c r="BF35" s="218"/>
      <c r="BG35" s="218"/>
    </row>
    <row r="36" spans="3:59">
      <c r="C36" s="73" t="s">
        <v>649</v>
      </c>
      <c r="D36" s="86">
        <f>SUM(D21:D35)</f>
        <v>0</v>
      </c>
      <c r="E36" s="72"/>
      <c r="F36" s="71"/>
      <c r="L36" s="73" t="s">
        <v>649</v>
      </c>
      <c r="M36" s="86">
        <f>SUM(M21:M35)</f>
        <v>0</v>
      </c>
      <c r="N36" s="72"/>
      <c r="O36" s="71"/>
      <c r="U36" s="73" t="s">
        <v>649</v>
      </c>
      <c r="V36" s="86">
        <f>SUM(V21:V35)</f>
        <v>0</v>
      </c>
      <c r="W36" s="72"/>
      <c r="X36" s="71"/>
      <c r="AD36" s="73" t="s">
        <v>649</v>
      </c>
      <c r="AE36" s="86">
        <f>SUM(AE21:AE35)</f>
        <v>0</v>
      </c>
      <c r="AF36" s="72"/>
      <c r="AG36" s="71"/>
      <c r="AM36" s="73" t="s">
        <v>649</v>
      </c>
      <c r="AN36" s="86">
        <f>SUM(AN21:AN35)</f>
        <v>0</v>
      </c>
      <c r="AO36" s="72"/>
      <c r="AP36" s="71"/>
      <c r="AU36" s="231">
        <f>D36</f>
        <v>0</v>
      </c>
      <c r="AV36" s="231">
        <f>M36</f>
        <v>0</v>
      </c>
      <c r="AW36" s="231">
        <f>V36</f>
        <v>0</v>
      </c>
      <c r="AX36" s="231">
        <f>AE36</f>
        <v>0</v>
      </c>
      <c r="AY36" s="231">
        <f>AN36</f>
        <v>0</v>
      </c>
      <c r="AZ36" s="93">
        <f>SUM(AU36:AY36)</f>
        <v>0</v>
      </c>
      <c r="BA36" s="218" t="str">
        <f>IF(AZ36&gt;=800000,"◯","×")</f>
        <v>×</v>
      </c>
      <c r="BB36" s="218"/>
      <c r="BC36" s="218"/>
      <c r="BD36" s="218"/>
      <c r="BE36" s="218"/>
      <c r="BF36" s="218"/>
      <c r="BG36" s="218"/>
    </row>
    <row r="37" spans="3:59">
      <c r="AU37" s="218"/>
      <c r="AV37" s="218"/>
      <c r="AW37" s="218"/>
      <c r="AX37" s="218"/>
      <c r="AY37" s="218"/>
      <c r="AZ37" s="218"/>
      <c r="BA37" s="218"/>
      <c r="BB37" s="218"/>
      <c r="BC37" s="218"/>
      <c r="BD37" s="218"/>
      <c r="BE37" s="218"/>
      <c r="BF37" s="218"/>
      <c r="BG37" s="218"/>
    </row>
    <row r="38" spans="3:59">
      <c r="AU38" s="218"/>
      <c r="AV38" s="218"/>
      <c r="AW38" s="218"/>
      <c r="AX38" s="218"/>
      <c r="AY38" s="218"/>
      <c r="AZ38" s="218"/>
      <c r="BA38" s="218"/>
      <c r="BB38" s="218"/>
      <c r="BC38" s="218"/>
      <c r="BD38" s="218"/>
      <c r="BE38" s="218"/>
      <c r="BF38" s="218"/>
      <c r="BG38" s="218"/>
    </row>
    <row r="39" spans="3:59" ht="24" hidden="1" customHeight="1">
      <c r="C39" s="68" t="s">
        <v>645</v>
      </c>
      <c r="D39" s="165" t="str">
        <f>AU39</f>
        <v>該当する項目が全て選択・入力されているか確認してください。</v>
      </c>
      <c r="L39" s="68" t="s">
        <v>645</v>
      </c>
      <c r="M39" s="78" t="str">
        <f>AV39</f>
        <v>該当する項目が全て選択・入力されているか確認してください。</v>
      </c>
      <c r="U39" s="68" t="s">
        <v>645</v>
      </c>
      <c r="V39" s="78" t="str">
        <f>AW39</f>
        <v>該当する項目が全て選択・入力されているか確認してください。</v>
      </c>
      <c r="AD39" s="68" t="s">
        <v>645</v>
      </c>
      <c r="AE39" s="78" t="str">
        <f>AX39</f>
        <v>該当する項目が全て選択・入力されているか確認してください。</v>
      </c>
      <c r="AM39" s="68" t="s">
        <v>645</v>
      </c>
      <c r="AN39" s="78" t="str">
        <f>AY39</f>
        <v>該当する項目が全て選択・入力されているか確認してください。</v>
      </c>
      <c r="AU39" s="229" t="str">
        <f>IF(AND(OR(AU8="◯",AU8="事業名称を入力してください。"),AU9="◯",AU10="◯",AU11="◯",AU13="◯",AU15="◯",AU16="◯",AU17="◯",$BA$36="◯"),"◯","該当する項目が全て選択・入力されているか確認してください。")</f>
        <v>該当する項目が全て選択・入力されているか確認してください。</v>
      </c>
      <c r="AV39" s="229" t="str">
        <f>IF(AND(OR(AV8="◯",AV8="事業名称を入力してください。"),AV9="◯",AV10="◯",AV11="◯",AV13="◯",AV15="◯",AV16="◯",AV17="◯",$BA$36="◯"),"◯","該当する項目が全て選択・入力されているか確認してください。")</f>
        <v>該当する項目が全て選択・入力されているか確認してください。</v>
      </c>
      <c r="AW39" s="229" t="str">
        <f>IF(AND(OR(AW8="◯",AW8="事業名称を入力してください。"),AW9="◯",AW10="◯",AW11="◯",AW13="◯",AW15="◯",AW16="◯",AW17="◯",$BA$36="◯"),"◯","該当する項目が全て選択・入力されているか確認してください。")</f>
        <v>該当する項目が全て選択・入力されているか確認してください。</v>
      </c>
      <c r="AX39" s="229" t="str">
        <f>IF(AND(OR(AX8="◯",AX8="事業名称を入力してください。"),AX9="◯",AX10="◯",AX11="◯",AX13="◯",AX15="◯",AX16="◯",AX17="◯",$BA$36="◯"),"◯","該当する項目が全て選択・入力されているか確認してください。")</f>
        <v>該当する項目が全て選択・入力されているか確認してください。</v>
      </c>
      <c r="AY39" s="229" t="str">
        <f>IF(AND(OR(AY8="◯",AY8="事業名称を入力してください。"),AY9="◯",AY10="◯",AY11="◯",AY13="◯",AY15="◯",AY16="◯",AY17="◯",$BA$36="◯"),"◯","該当する項目が全て選択・入力されているか確認してください。")</f>
        <v>該当する項目が全て選択・入力されているか確認してください。</v>
      </c>
      <c r="AZ39" s="218"/>
      <c r="BA39" s="218"/>
      <c r="BB39" s="218"/>
      <c r="BC39" s="218"/>
      <c r="BD39" s="218"/>
      <c r="BE39" s="218"/>
      <c r="BF39" s="218"/>
      <c r="BG39" s="218"/>
    </row>
    <row r="40" spans="3:59" ht="24.75" hidden="1" customHeight="1">
      <c r="C40" s="68" t="s">
        <v>644</v>
      </c>
      <c r="D40" s="165" t="str">
        <f>AU40</f>
        <v>金額を確認してください。</v>
      </c>
      <c r="L40" s="68" t="s">
        <v>644</v>
      </c>
      <c r="M40" s="78" t="str">
        <f>AV40</f>
        <v>金額を確認してください。</v>
      </c>
      <c r="U40" s="68" t="s">
        <v>644</v>
      </c>
      <c r="V40" s="78" t="str">
        <f>AW40</f>
        <v>金額を確認してください。</v>
      </c>
      <c r="AD40" s="68" t="s">
        <v>644</v>
      </c>
      <c r="AE40" s="78" t="str">
        <f>AX40</f>
        <v>金額を確認してください。</v>
      </c>
      <c r="AM40" s="68" t="s">
        <v>644</v>
      </c>
      <c r="AN40" s="78" t="str">
        <f>AY40</f>
        <v>金額を確認してください。</v>
      </c>
      <c r="AU40" s="229" t="str">
        <f>IF(($BA$36="◯"),"◯","金額を確認してください。")</f>
        <v>金額を確認してください。</v>
      </c>
      <c r="AV40" s="229" t="str">
        <f>IF(($BA$36="◯"),"◯","金額を確認してください。")</f>
        <v>金額を確認してください。</v>
      </c>
      <c r="AW40" s="229" t="str">
        <f>IF(($BA$36="◯"),"◯","金額を確認してください。")</f>
        <v>金額を確認してください。</v>
      </c>
      <c r="AX40" s="229" t="str">
        <f>IF(($BA$36="◯"),"◯","金額を確認してください。")</f>
        <v>金額を確認してください。</v>
      </c>
      <c r="AY40" s="229" t="str">
        <f>IF(($BA$36="◯"),"◯","金額を確認してください。")</f>
        <v>金額を確認してください。</v>
      </c>
      <c r="AZ40" s="218"/>
      <c r="BA40" s="218"/>
      <c r="BB40" s="218"/>
      <c r="BC40" s="218"/>
      <c r="BD40" s="218"/>
      <c r="BE40" s="218"/>
      <c r="BF40" s="218"/>
      <c r="BG40" s="218"/>
    </row>
    <row r="41" spans="3:59" ht="18" customHeight="1">
      <c r="AU41" s="93" t="str">
        <f>IF(AND((D39="◯"),(D40="◯")),"提出可能","提出不可")</f>
        <v>提出不可</v>
      </c>
      <c r="AV41" s="93" t="str">
        <f>IF(AND((M39="◯"),(M40="◯")),"提出可能","提出不可")</f>
        <v>提出不可</v>
      </c>
      <c r="AW41" s="93" t="str">
        <f>IF(AND((V39="◯"),(V40="◯")),"提出可能","提出不可")</f>
        <v>提出不可</v>
      </c>
      <c r="AX41" s="93" t="str">
        <f>IF(AND((AE39="◯"),(AE40="◯")),"提出可能","提出不可")</f>
        <v>提出不可</v>
      </c>
      <c r="AY41" s="93" t="str">
        <f>IF(AND((AN39="◯"),(AN40="◯")),"提出可能","提出不可")</f>
        <v>提出不可</v>
      </c>
      <c r="AZ41" s="218"/>
      <c r="BA41" s="218"/>
      <c r="BB41" s="218"/>
      <c r="BC41" s="218"/>
      <c r="BD41" s="218"/>
      <c r="BE41" s="218"/>
      <c r="BF41" s="218"/>
      <c r="BG41" s="218"/>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762" priority="141">
      <formula>LEN(TRIM(H2))=0</formula>
    </cfRule>
    <cfRule type="containsBlanks" priority="142">
      <formula>LEN(TRIM(H2))=0</formula>
    </cfRule>
  </conditionalFormatting>
  <conditionalFormatting sqref="D9:H9">
    <cfRule type="expression" dxfId="761" priority="120">
      <formula>$D$8=""</formula>
    </cfRule>
    <cfRule type="expression" dxfId="760" priority="138">
      <formula>ISTEXT($D9)</formula>
    </cfRule>
    <cfRule type="expression" dxfId="759" priority="140">
      <formula>NOT($D8="その他")</formula>
    </cfRule>
  </conditionalFormatting>
  <conditionalFormatting sqref="D8:H8">
    <cfRule type="expression" dxfId="758" priority="139">
      <formula>ISTEXT(D8)</formula>
    </cfRule>
  </conditionalFormatting>
  <conditionalFormatting sqref="D10:H10">
    <cfRule type="expression" dxfId="757" priority="137">
      <formula>ISTEXT($D10)</formula>
    </cfRule>
  </conditionalFormatting>
  <conditionalFormatting sqref="D13">
    <cfRule type="expression" dxfId="756" priority="135">
      <formula>ISNUMBER($D$13)</formula>
    </cfRule>
  </conditionalFormatting>
  <conditionalFormatting sqref="D14">
    <cfRule type="expression" dxfId="755" priority="134">
      <formula>ISTEXT($D14)</formula>
    </cfRule>
  </conditionalFormatting>
  <conditionalFormatting sqref="D15">
    <cfRule type="expression" dxfId="754" priority="133">
      <formula>ISTEXT($D15)</formula>
    </cfRule>
  </conditionalFormatting>
  <conditionalFormatting sqref="D16">
    <cfRule type="expression" dxfId="753" priority="132">
      <formula>ISTEXT($D16)</formula>
    </cfRule>
  </conditionalFormatting>
  <conditionalFormatting sqref="D17">
    <cfRule type="expression" dxfId="752" priority="131">
      <formula>ISTEXT($D17)</formula>
    </cfRule>
  </conditionalFormatting>
  <conditionalFormatting sqref="C21:C35">
    <cfRule type="expression" dxfId="751" priority="130">
      <formula>ISTEXT($C21)</formula>
    </cfRule>
  </conditionalFormatting>
  <conditionalFormatting sqref="D21:D35">
    <cfRule type="expression" dxfId="750" priority="129">
      <formula>ISNUMBER($D21)</formula>
    </cfRule>
  </conditionalFormatting>
  <conditionalFormatting sqref="E21:E35">
    <cfRule type="expression" dxfId="749" priority="128">
      <formula>ISTEXT($E21)</formula>
    </cfRule>
  </conditionalFormatting>
  <conditionalFormatting sqref="F21:F35">
    <cfRule type="expression" dxfId="748" priority="127">
      <formula>ISTEXT($F21)</formula>
    </cfRule>
  </conditionalFormatting>
  <conditionalFormatting sqref="D14:D17 C21:F35 D12">
    <cfRule type="expression" dxfId="747" priority="121">
      <formula>($D$8="特別な支援を必要とする児童・生徒のための教材等の活用")</formula>
    </cfRule>
  </conditionalFormatting>
  <conditionalFormatting sqref="Q2">
    <cfRule type="containsBlanks" dxfId="746" priority="118">
      <formula>LEN(TRIM(Q2))=0</formula>
    </cfRule>
    <cfRule type="containsBlanks" priority="119">
      <formula>LEN(TRIM(Q2))=0</formula>
    </cfRule>
  </conditionalFormatting>
  <conditionalFormatting sqref="M9:Q9">
    <cfRule type="expression" dxfId="745" priority="98">
      <formula>$M$8=""</formula>
    </cfRule>
    <cfRule type="expression" dxfId="744" priority="115">
      <formula>ISTEXT($M$9)</formula>
    </cfRule>
    <cfRule type="expression" dxfId="743" priority="117">
      <formula>NOT($M$8="その他")</formula>
    </cfRule>
  </conditionalFormatting>
  <conditionalFormatting sqref="M8:Q8">
    <cfRule type="expression" dxfId="742" priority="116">
      <formula>ISTEXT($M8)</formula>
    </cfRule>
  </conditionalFormatting>
  <conditionalFormatting sqref="M10:Q10">
    <cfRule type="expression" dxfId="741" priority="114">
      <formula>ISTEXT($M$10)</formula>
    </cfRule>
  </conditionalFormatting>
  <conditionalFormatting sqref="M13">
    <cfRule type="expression" dxfId="740" priority="112">
      <formula>ISNUMBER($M$13)</formula>
    </cfRule>
  </conditionalFormatting>
  <conditionalFormatting sqref="M14">
    <cfRule type="expression" dxfId="739" priority="111">
      <formula>ISTEXT($M$14)</formula>
    </cfRule>
  </conditionalFormatting>
  <conditionalFormatting sqref="M15">
    <cfRule type="expression" dxfId="738" priority="102">
      <formula>($M$8="専門的・実践的な知識を有する人材からの助言や研修の受講")</formula>
    </cfRule>
    <cfRule type="expression" dxfId="737" priority="110">
      <formula>ISTEXT($M$15)</formula>
    </cfRule>
  </conditionalFormatting>
  <conditionalFormatting sqref="M16">
    <cfRule type="expression" dxfId="736" priority="101">
      <formula>($M$8="専門的・実践的な知識を有する人材からの助言や研修の受講")</formula>
    </cfRule>
    <cfRule type="expression" dxfId="735" priority="109">
      <formula>ISTEXT($M$16)</formula>
    </cfRule>
  </conditionalFormatting>
  <conditionalFormatting sqref="M17">
    <cfRule type="expression" dxfId="734" priority="100">
      <formula>($M$8="専門的・実践的な知識を有する人材からの助言や研修の受講")</formula>
    </cfRule>
    <cfRule type="expression" dxfId="733" priority="108">
      <formula>ISTEXT($M$17)</formula>
    </cfRule>
  </conditionalFormatting>
  <conditionalFormatting sqref="L21:L35">
    <cfRule type="expression" dxfId="732" priority="107">
      <formula>ISTEXT($L21)</formula>
    </cfRule>
  </conditionalFormatting>
  <conditionalFormatting sqref="M21:M35">
    <cfRule type="expression" dxfId="731" priority="106">
      <formula>ISNUMBER($M21)</formula>
    </cfRule>
  </conditionalFormatting>
  <conditionalFormatting sqref="N21:N35">
    <cfRule type="expression" dxfId="730" priority="105">
      <formula>ISTEXT($N21)</formula>
    </cfRule>
  </conditionalFormatting>
  <conditionalFormatting sqref="O21:O35">
    <cfRule type="expression" dxfId="729" priority="104">
      <formula>ISTEXT($O21)</formula>
    </cfRule>
  </conditionalFormatting>
  <conditionalFormatting sqref="M14:M17 L21:O35 M12">
    <cfRule type="expression" dxfId="728" priority="99">
      <formula>($M$8="特別な支援を必要とする児童・生徒のための教材等の活用")</formula>
    </cfRule>
  </conditionalFormatting>
  <conditionalFormatting sqref="Z2">
    <cfRule type="containsBlanks" dxfId="727" priority="96">
      <formula>LEN(TRIM(Z2))=0</formula>
    </cfRule>
    <cfRule type="containsBlanks" priority="97">
      <formula>LEN(TRIM(Z2))=0</formula>
    </cfRule>
  </conditionalFormatting>
  <conditionalFormatting sqref="V9:Z9">
    <cfRule type="expression" dxfId="726" priority="76">
      <formula>$V$8=""</formula>
    </cfRule>
    <cfRule type="expression" dxfId="725" priority="93">
      <formula>ISTEXT($V$9)</formula>
    </cfRule>
    <cfRule type="expression" dxfId="724" priority="95">
      <formula>NOT($V$8="その他")</formula>
    </cfRule>
  </conditionalFormatting>
  <conditionalFormatting sqref="V8:Z8">
    <cfRule type="expression" dxfId="723" priority="94">
      <formula>ISTEXT($V$8)</formula>
    </cfRule>
  </conditionalFormatting>
  <conditionalFormatting sqref="V10:Z10">
    <cfRule type="expression" dxfId="722" priority="92">
      <formula>ISTEXT($V10)</formula>
    </cfRule>
  </conditionalFormatting>
  <conditionalFormatting sqref="V13">
    <cfRule type="expression" dxfId="721" priority="90">
      <formula>ISNUMBER($V$13)</formula>
    </cfRule>
  </conditionalFormatting>
  <conditionalFormatting sqref="V14">
    <cfRule type="expression" dxfId="720" priority="8">
      <formula>($V8="その他")</formula>
    </cfRule>
    <cfRule type="expression" dxfId="719" priority="89">
      <formula>ISTEXT($V$14)</formula>
    </cfRule>
  </conditionalFormatting>
  <conditionalFormatting sqref="V15">
    <cfRule type="expression" dxfId="718" priority="7">
      <formula>($V8="その他")</formula>
    </cfRule>
    <cfRule type="expression" dxfId="717" priority="80">
      <formula>($V$8="専門的・実践的な知識を有する人材からの助言や研修の受講")</formula>
    </cfRule>
    <cfRule type="expression" dxfId="716" priority="88">
      <formula>ISTEXT($V$15)</formula>
    </cfRule>
  </conditionalFormatting>
  <conditionalFormatting sqref="V16">
    <cfRule type="expression" dxfId="715" priority="4">
      <formula>($V$8="その他")</formula>
    </cfRule>
    <cfRule type="expression" dxfId="714" priority="77">
      <formula>($V$8="専門的・実践的な知識を有する人材からの助言や研修の受講")</formula>
    </cfRule>
    <cfRule type="expression" dxfId="713" priority="87">
      <formula>ISTEXT($V$16)</formula>
    </cfRule>
  </conditionalFormatting>
  <conditionalFormatting sqref="V17">
    <cfRule type="expression" dxfId="712" priority="5">
      <formula>($V$8="その他")</formula>
    </cfRule>
    <cfRule type="expression" dxfId="711" priority="6">
      <formula>($V$8="その他")</formula>
    </cfRule>
    <cfRule type="expression" dxfId="710" priority="78">
      <formula>($V$8="専門的・実践的な知識を有する人材からの助言や研修の受講")</formula>
    </cfRule>
    <cfRule type="expression" dxfId="709" priority="86">
      <formula>ISTEXT($V$17)</formula>
    </cfRule>
  </conditionalFormatting>
  <conditionalFormatting sqref="U21:U35">
    <cfRule type="expression" dxfId="708" priority="85">
      <formula>ISTEXT($U21)</formula>
    </cfRule>
  </conditionalFormatting>
  <conditionalFormatting sqref="V21:V35">
    <cfRule type="expression" dxfId="707" priority="84">
      <formula>ISNUMBER($V21)</formula>
    </cfRule>
  </conditionalFormatting>
  <conditionalFormatting sqref="W21:W35">
    <cfRule type="expression" dxfId="706" priority="83">
      <formula>ISTEXT($W21)</formula>
    </cfRule>
  </conditionalFormatting>
  <conditionalFormatting sqref="X21:X35">
    <cfRule type="expression" dxfId="705" priority="82">
      <formula>ISTEXT($X21)</formula>
    </cfRule>
  </conditionalFormatting>
  <conditionalFormatting sqref="V14:V17 U21:X35 V12">
    <cfRule type="expression" dxfId="704" priority="79">
      <formula>($V$8="特別な支援を必要とする児童・生徒のための教材等の活用")</formula>
    </cfRule>
  </conditionalFormatting>
  <conditionalFormatting sqref="AI2">
    <cfRule type="containsBlanks" dxfId="703" priority="74">
      <formula>LEN(TRIM(AI2))=0</formula>
    </cfRule>
    <cfRule type="containsBlanks" priority="75">
      <formula>LEN(TRIM(AI2))=0</formula>
    </cfRule>
  </conditionalFormatting>
  <conditionalFormatting sqref="AE9:AI9">
    <cfRule type="expression" dxfId="702" priority="54">
      <formula>$AE$8=""</formula>
    </cfRule>
    <cfRule type="expression" dxfId="701" priority="71">
      <formula>ISTEXT($AE$9)</formula>
    </cfRule>
    <cfRule type="expression" dxfId="700" priority="73">
      <formula>NOT($AE$8="その他")</formula>
    </cfRule>
  </conditionalFormatting>
  <conditionalFormatting sqref="AE8:AI8">
    <cfRule type="expression" dxfId="699" priority="72">
      <formula>ISTEXT($AE$8)</formula>
    </cfRule>
  </conditionalFormatting>
  <conditionalFormatting sqref="AE10:AI10">
    <cfRule type="expression" dxfId="698" priority="70">
      <formula>ISTEXT($AE$10)</formula>
    </cfRule>
  </conditionalFormatting>
  <conditionalFormatting sqref="AE13">
    <cfRule type="expression" dxfId="697" priority="68">
      <formula>ISNUMBER($AE$13)</formula>
    </cfRule>
  </conditionalFormatting>
  <conditionalFormatting sqref="AE14">
    <cfRule type="expression" dxfId="696" priority="67">
      <formula>ISTEXT($AE$14)</formula>
    </cfRule>
  </conditionalFormatting>
  <conditionalFormatting sqref="AE15">
    <cfRule type="expression" dxfId="695" priority="58">
      <formula>($AE$8="専門的・実践的な知識を有する人材からの助言や研修の受講")</formula>
    </cfRule>
    <cfRule type="expression" dxfId="694" priority="66">
      <formula>ISTEXT($AE$15)</formula>
    </cfRule>
  </conditionalFormatting>
  <conditionalFormatting sqref="AE16">
    <cfRule type="expression" dxfId="693" priority="57">
      <formula>($AE$8="専門的・実践的な知識を有する人材からの助言や研修の受講")</formula>
    </cfRule>
    <cfRule type="expression" dxfId="692" priority="65">
      <formula>ISTEXT($AE$16)</formula>
    </cfRule>
  </conditionalFormatting>
  <conditionalFormatting sqref="AE17">
    <cfRule type="expression" dxfId="691" priority="56">
      <formula>($AE$8="専門的・実践的な知識を有する人材からの助言や研修の受講")</formula>
    </cfRule>
    <cfRule type="expression" dxfId="690" priority="64">
      <formula>ISTEXT($AE$17)</formula>
    </cfRule>
  </conditionalFormatting>
  <conditionalFormatting sqref="AD21:AD35">
    <cfRule type="expression" dxfId="689" priority="63">
      <formula>ISTEXT($AD21)</formula>
    </cfRule>
  </conditionalFormatting>
  <conditionalFormatting sqref="AE21:AE35">
    <cfRule type="expression" dxfId="688" priority="62">
      <formula>ISNUMBER($AE21)</formula>
    </cfRule>
  </conditionalFormatting>
  <conditionalFormatting sqref="AF21:AF35">
    <cfRule type="expression" dxfId="687" priority="61">
      <formula>ISTEXT($AF21)</formula>
    </cfRule>
  </conditionalFormatting>
  <conditionalFormatting sqref="AG21:AG35">
    <cfRule type="expression" dxfId="686" priority="60">
      <formula>ISTEXT($AG21)</formula>
    </cfRule>
  </conditionalFormatting>
  <conditionalFormatting sqref="AE14:AE17 AD21:AG35 AE12">
    <cfRule type="expression" dxfId="685" priority="55">
      <formula>($AE$8="特別な支援を必要とする児童・生徒のための教材等の活用")</formula>
    </cfRule>
  </conditionalFormatting>
  <conditionalFormatting sqref="AR2">
    <cfRule type="containsBlanks" dxfId="684" priority="52">
      <formula>LEN(TRIM(AR2))=0</formula>
    </cfRule>
    <cfRule type="containsBlanks" priority="53">
      <formula>LEN(TRIM(AR2))=0</formula>
    </cfRule>
  </conditionalFormatting>
  <conditionalFormatting sqref="AN9:AR9">
    <cfRule type="expression" dxfId="683" priority="32">
      <formula>$AN$8=""</formula>
    </cfRule>
    <cfRule type="expression" dxfId="682" priority="49">
      <formula>ISTEXT($AN$9)</formula>
    </cfRule>
    <cfRule type="expression" dxfId="681" priority="51">
      <formula>NOT($AN$8="その他")</formula>
    </cfRule>
  </conditionalFormatting>
  <conditionalFormatting sqref="AN8:AR8">
    <cfRule type="expression" dxfId="680" priority="50">
      <formula>ISTEXT($AN$8)</formula>
    </cfRule>
  </conditionalFormatting>
  <conditionalFormatting sqref="AN10:AR10">
    <cfRule type="expression" dxfId="679" priority="48">
      <formula>ISTEXT($AN$10)</formula>
    </cfRule>
  </conditionalFormatting>
  <conditionalFormatting sqref="AN13">
    <cfRule type="expression" dxfId="678" priority="46">
      <formula>ISNUMBER($AN$13)</formula>
    </cfRule>
  </conditionalFormatting>
  <conditionalFormatting sqref="AN14">
    <cfRule type="expression" dxfId="677" priority="45">
      <formula>ISTEXT($AN$14)</formula>
    </cfRule>
  </conditionalFormatting>
  <conditionalFormatting sqref="AN15">
    <cfRule type="expression" dxfId="676" priority="36">
      <formula>($AN$8="専門的・実践的な知識を有する人材からの助言や研修の受講")</formula>
    </cfRule>
    <cfRule type="expression" dxfId="675" priority="44">
      <formula>ISTEXT($AN$15)</formula>
    </cfRule>
  </conditionalFormatting>
  <conditionalFormatting sqref="AN16">
    <cfRule type="expression" dxfId="674" priority="35">
      <formula>($AN$8="専門的・実践的な知識を有する人材からの助言や研修の受講")</formula>
    </cfRule>
    <cfRule type="expression" dxfId="673" priority="43">
      <formula>ISTEXT($AN$16)</formula>
    </cfRule>
  </conditionalFormatting>
  <conditionalFormatting sqref="AN17">
    <cfRule type="expression" dxfId="672" priority="34">
      <formula>($AN$8="専門的・実践的な知識を有する人材からの助言や研修の受講")</formula>
    </cfRule>
    <cfRule type="expression" dxfId="671" priority="42">
      <formula>ISTEXT($AN$17)</formula>
    </cfRule>
  </conditionalFormatting>
  <conditionalFormatting sqref="AM21:AM35">
    <cfRule type="expression" dxfId="670" priority="41">
      <formula>ISTEXT($AM21)</formula>
    </cfRule>
  </conditionalFormatting>
  <conditionalFormatting sqref="AN21:AN35">
    <cfRule type="expression" dxfId="669" priority="40">
      <formula>ISNUMBER($AN21)</formula>
    </cfRule>
  </conditionalFormatting>
  <conditionalFormatting sqref="AO21:AO35">
    <cfRule type="expression" dxfId="668" priority="39">
      <formula>ISTEXT($AO21)</formula>
    </cfRule>
  </conditionalFormatting>
  <conditionalFormatting sqref="AP21:AP35">
    <cfRule type="expression" dxfId="667" priority="38">
      <formula>ISTEXT($AP21)</formula>
    </cfRule>
  </conditionalFormatting>
  <conditionalFormatting sqref="AN14:AN17 AM21:AP35 AN12">
    <cfRule type="expression" dxfId="666" priority="33">
      <formula>($AN$8="特別な支援を必要とする児童・生徒のための教材等の活用")</formula>
    </cfRule>
  </conditionalFormatting>
  <conditionalFormatting sqref="D14:D17 D12 C21:F35">
    <cfRule type="expression" dxfId="665" priority="31">
      <formula>($D$8="専門的・実践的な知識を有する人材からの助言や研修の受講")</formula>
    </cfRule>
  </conditionalFormatting>
  <conditionalFormatting sqref="L21:O35">
    <cfRule type="expression" dxfId="664" priority="10">
      <formula>($M$8="その他")</formula>
    </cfRule>
    <cfRule type="expression" dxfId="663" priority="30">
      <formula>($M$8="専門的・実践的な知識を有する人材からの助言や研修の受講")</formula>
    </cfRule>
  </conditionalFormatting>
  <conditionalFormatting sqref="U21:X35">
    <cfRule type="expression" dxfId="662" priority="3">
      <formula>($V$8="その他")</formula>
    </cfRule>
    <cfRule type="expression" dxfId="661" priority="29">
      <formula>($V$8="専門的・実践的な知識を有する人材からの助言や研修の受講")</formula>
    </cfRule>
  </conditionalFormatting>
  <conditionalFormatting sqref="AD21:AG35">
    <cfRule type="expression" dxfId="660" priority="28">
      <formula>($AE$8="専門的・実践的な知識を有する人材からの助言や研修の受講")</formula>
    </cfRule>
  </conditionalFormatting>
  <conditionalFormatting sqref="AM21:AP35">
    <cfRule type="expression" dxfId="659" priority="27">
      <formula>($AN$8="専門的・実践的な知識を有する人材からの助言や研修の受講")</formula>
    </cfRule>
  </conditionalFormatting>
  <conditionalFormatting sqref="D11">
    <cfRule type="expression" dxfId="658" priority="23">
      <formula>ISTEXT($D$11)</formula>
    </cfRule>
  </conditionalFormatting>
  <conditionalFormatting sqref="M11">
    <cfRule type="expression" dxfId="657" priority="22">
      <formula>ISTEXT($M$11)</formula>
    </cfRule>
  </conditionalFormatting>
  <conditionalFormatting sqref="V11">
    <cfRule type="expression" dxfId="656" priority="21">
      <formula>ISTEXT($V$11)</formula>
    </cfRule>
  </conditionalFormatting>
  <conditionalFormatting sqref="AE11">
    <cfRule type="expression" dxfId="655" priority="20">
      <formula>ISTEXT($AE$11)</formula>
    </cfRule>
  </conditionalFormatting>
  <conditionalFormatting sqref="AN11">
    <cfRule type="expression" dxfId="654" priority="19">
      <formula>ISTEXT($AN$11)</formula>
    </cfRule>
  </conditionalFormatting>
  <conditionalFormatting sqref="D14:D16 D12">
    <cfRule type="expression" dxfId="653" priority="125">
      <formula>($D8="専門的・実践的な知識を有する人材からの助言や研修の受講")</formula>
    </cfRule>
  </conditionalFormatting>
  <conditionalFormatting sqref="D12">
    <cfRule type="expression" dxfId="652" priority="18">
      <formula>ISNUMBER($D$12)</formula>
    </cfRule>
  </conditionalFormatting>
  <conditionalFormatting sqref="D12 D14:D17 C21:F35">
    <cfRule type="expression" dxfId="651" priority="17">
      <formula>$D$8="その他"</formula>
    </cfRule>
  </conditionalFormatting>
  <conditionalFormatting sqref="AE14 AE12">
    <cfRule type="expression" dxfId="650" priority="59">
      <formula>($AE$8="専門的・実践的な知識を有する人材からの助言や研修の受講")</formula>
    </cfRule>
  </conditionalFormatting>
  <conditionalFormatting sqref="M14 M12">
    <cfRule type="expression" dxfId="649" priority="103">
      <formula>($M$8="専門的・実践的な知識を有する人材からの助言や研修の受講")</formula>
    </cfRule>
  </conditionalFormatting>
  <conditionalFormatting sqref="V14 V12">
    <cfRule type="expression" dxfId="648" priority="81">
      <formula>($V$8="専門的・実践的な知識を有する人材からの助言や研修の受講")</formula>
    </cfRule>
  </conditionalFormatting>
  <conditionalFormatting sqref="AN14 AN12">
    <cfRule type="expression" dxfId="647" priority="37">
      <formula>($AN$8="専門的・実践的な知識を有する人材からの助言や研修の受講")</formula>
    </cfRule>
  </conditionalFormatting>
  <conditionalFormatting sqref="M12">
    <cfRule type="expression" dxfId="646" priority="12">
      <formula>$M8="その他"</formula>
    </cfRule>
    <cfRule type="expression" dxfId="645" priority="16">
      <formula>ISNUMBER(M12)</formula>
    </cfRule>
  </conditionalFormatting>
  <conditionalFormatting sqref="V12">
    <cfRule type="expression" dxfId="644" priority="9">
      <formula>$V8="その他"</formula>
    </cfRule>
    <cfRule type="expression" dxfId="643" priority="15">
      <formula>ISNUMBER(V12)</formula>
    </cfRule>
  </conditionalFormatting>
  <conditionalFormatting sqref="AE12">
    <cfRule type="expression" dxfId="642" priority="14">
      <formula>ISNUMBER(AE12)</formula>
    </cfRule>
  </conditionalFormatting>
  <conditionalFormatting sqref="AN12">
    <cfRule type="expression" dxfId="641" priority="13">
      <formula>ISNUMBER(AN12)</formula>
    </cfRule>
  </conditionalFormatting>
  <conditionalFormatting sqref="M14:M17">
    <cfRule type="expression" dxfId="640" priority="11">
      <formula>($M$8="その他")</formula>
    </cfRule>
  </conditionalFormatting>
  <conditionalFormatting sqref="AE12 AE14:AE17 AD21:AG35">
    <cfRule type="expression" dxfId="639" priority="2">
      <formula>($AE$8="その他")</formula>
    </cfRule>
  </conditionalFormatting>
  <conditionalFormatting sqref="AN12 AN14:AN17 AM21:AP35">
    <cfRule type="expression" dxfId="638"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row>
    <row r="3" spans="2:53">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row>
    <row r="5" spans="2:53" ht="22.5" customHeight="1">
      <c r="C5" s="156" t="s">
        <v>687</v>
      </c>
      <c r="D5" s="59"/>
      <c r="G5" s="69"/>
      <c r="H5" s="158"/>
      <c r="L5" s="156" t="s">
        <v>687</v>
      </c>
      <c r="M5" s="59"/>
      <c r="P5" s="69"/>
      <c r="Q5" s="158"/>
      <c r="U5" s="156" t="s">
        <v>687</v>
      </c>
      <c r="V5" s="59"/>
      <c r="Y5" s="69"/>
      <c r="Z5" s="158"/>
      <c r="AD5" s="156" t="s">
        <v>687</v>
      </c>
      <c r="AE5" s="59"/>
      <c r="AH5" s="69"/>
      <c r="AI5" s="158"/>
      <c r="AM5" s="156" t="s">
        <v>687</v>
      </c>
      <c r="AN5" s="59"/>
      <c r="AQ5" s="69"/>
      <c r="AR5" s="158"/>
      <c r="AT5" s="63" t="str">
        <f>IF(AT40="提出不可","提出可能が表示されてから提出表に◯をしてください。","提出可能")</f>
        <v>提出可能が表示されてから提出表に◯をしてください。</v>
      </c>
      <c r="AU5" s="63" t="str">
        <f>IF(AU40="提出不可","提出可能が表示されてから提出表に◯をしてください。","提出可能")</f>
        <v>提出可能が表示されてから提出表に◯をしてください。</v>
      </c>
      <c r="AV5" s="63" t="str">
        <f>IF(AV40="提出不可","提出可能が表示されてから提出表に◯をしてください。","提出可能")</f>
        <v>提出可能が表示されてから提出表に◯をしてください。</v>
      </c>
      <c r="AW5" s="63" t="str">
        <f>IF(AW40="提出不可","提出可能が表示されてから提出表に◯をしてください。","提出可能")</f>
        <v>提出可能が表示されてから提出表に◯をしてください。</v>
      </c>
      <c r="AX5" s="63" t="str">
        <f>IF(AX40="提出不可","提出可能が表示されてから提出表に◯をしてください。","提出可能")</f>
        <v>提出可能が表示されてから提出表に◯をしてください。</v>
      </c>
      <c r="AZ5" s="1"/>
      <c r="BA5" s="1"/>
    </row>
    <row r="6" spans="2:53" ht="9" customHeight="1">
      <c r="C6" s="59"/>
      <c r="D6" s="59"/>
      <c r="G6" s="69"/>
      <c r="H6" s="65"/>
      <c r="L6" s="59"/>
      <c r="M6" s="59"/>
      <c r="P6" s="69"/>
      <c r="Q6" s="65"/>
      <c r="U6" s="59"/>
      <c r="V6" s="59"/>
      <c r="Y6" s="69"/>
      <c r="Z6" s="65"/>
      <c r="AD6" s="59"/>
      <c r="AE6" s="59"/>
      <c r="AH6" s="69"/>
      <c r="AI6" s="65"/>
      <c r="AM6" s="59"/>
      <c r="AN6" s="59"/>
      <c r="AQ6" s="69"/>
      <c r="AR6" s="65"/>
    </row>
    <row r="7" spans="2:53">
      <c r="C7" s="60" t="s">
        <v>861</v>
      </c>
      <c r="L7" s="60" t="s">
        <v>861</v>
      </c>
      <c r="U7" s="60" t="s">
        <v>861</v>
      </c>
      <c r="AD7" s="60" t="s">
        <v>861</v>
      </c>
      <c r="AM7" s="60" t="s">
        <v>861</v>
      </c>
    </row>
    <row r="8" spans="2:53" ht="24.75" customHeight="1">
      <c r="B8" s="76" t="s">
        <v>667</v>
      </c>
      <c r="C8" s="146" t="s">
        <v>777</v>
      </c>
      <c r="D8" s="345"/>
      <c r="E8" s="346"/>
      <c r="F8" s="346"/>
      <c r="G8" s="346"/>
      <c r="H8" s="347"/>
      <c r="K8" s="76" t="s">
        <v>667</v>
      </c>
      <c r="L8" s="146" t="s">
        <v>777</v>
      </c>
      <c r="M8" s="380"/>
      <c r="N8" s="381"/>
      <c r="O8" s="381"/>
      <c r="P8" s="381"/>
      <c r="Q8" s="382"/>
      <c r="T8" s="76" t="s">
        <v>667</v>
      </c>
      <c r="U8" s="146" t="s">
        <v>777</v>
      </c>
      <c r="V8" s="380"/>
      <c r="W8" s="381"/>
      <c r="X8" s="381"/>
      <c r="Y8" s="381"/>
      <c r="Z8" s="382"/>
      <c r="AC8" s="76" t="s">
        <v>667</v>
      </c>
      <c r="AD8" s="146" t="s">
        <v>777</v>
      </c>
      <c r="AE8" s="380"/>
      <c r="AF8" s="381"/>
      <c r="AG8" s="381"/>
      <c r="AH8" s="381"/>
      <c r="AI8" s="382"/>
      <c r="AL8" s="76" t="s">
        <v>667</v>
      </c>
      <c r="AM8" s="146" t="s">
        <v>777</v>
      </c>
      <c r="AN8" s="380"/>
      <c r="AO8" s="381"/>
      <c r="AP8" s="381"/>
      <c r="AQ8" s="381"/>
      <c r="AR8" s="382"/>
      <c r="AT8" s="75" t="str">
        <f>IF(D8="その他","事業名称を入力してください。",IF(D8="教員業務支援員","◯",IF(D8="学習指導員","◯",IF(D8="部活動支援員","◯",IF(D8="ICT支援員（GIGAｽｸｰﾙｻﾎﾟｰﾀｰ除く）","◯",IF(D8="","実施事業を選択してください。","×"))))))</f>
        <v>実施事業を選択してください。</v>
      </c>
      <c r="AU8" s="75" t="str">
        <f>IF(M8="その他","事業名称を入力してください。",IF(M8="教員業務支援員","◯",IF(M8="学習指導員","◯",IF(M8="部活動支援員","◯",IF(M8="ICT支援員（GIGAｽｸｰﾙｻﾎﾟｰﾀｰ除く）","◯",IF(M8="","実施事業を選択してください。","×"))))))</f>
        <v>実施事業を選択してください。</v>
      </c>
      <c r="AV8" s="75" t="str">
        <f>IF(V8="その他","事業名称を入力してください。",IF(V8="教員業務支援員","◯",IF(V8="学習指導員","◯",IF(V8="部活動支援員","◯",IF(V8="ICT支援員（GIGAｽｸｰﾙｻﾎﾟｰﾀｰ除く）","◯",IF(V8="","実施事業を選択してください。","×"))))))</f>
        <v>実施事業を選択してください。</v>
      </c>
      <c r="AW8" s="75"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5"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880</v>
      </c>
    </row>
    <row r="9" spans="2:53" ht="32.25" customHeight="1">
      <c r="B9" s="76" t="s">
        <v>668</v>
      </c>
      <c r="C9" s="146" t="s">
        <v>778</v>
      </c>
      <c r="D9" s="368"/>
      <c r="E9" s="369"/>
      <c r="F9" s="369"/>
      <c r="G9" s="369"/>
      <c r="H9" s="370"/>
      <c r="K9" s="76" t="s">
        <v>668</v>
      </c>
      <c r="L9" s="146" t="s">
        <v>778</v>
      </c>
      <c r="M9" s="368"/>
      <c r="N9" s="369"/>
      <c r="O9" s="369"/>
      <c r="P9" s="369"/>
      <c r="Q9" s="370"/>
      <c r="T9" s="76" t="s">
        <v>668</v>
      </c>
      <c r="U9" s="146" t="s">
        <v>778</v>
      </c>
      <c r="V9" s="368"/>
      <c r="W9" s="369"/>
      <c r="X9" s="369"/>
      <c r="Y9" s="369"/>
      <c r="Z9" s="370"/>
      <c r="AC9" s="76" t="s">
        <v>668</v>
      </c>
      <c r="AD9" s="146" t="s">
        <v>778</v>
      </c>
      <c r="AE9" s="368"/>
      <c r="AF9" s="369"/>
      <c r="AG9" s="369"/>
      <c r="AH9" s="369"/>
      <c r="AI9" s="370"/>
      <c r="AL9" s="76" t="s">
        <v>668</v>
      </c>
      <c r="AM9" s="146" t="s">
        <v>778</v>
      </c>
      <c r="AN9" s="368"/>
      <c r="AO9" s="369"/>
      <c r="AP9" s="369"/>
      <c r="AQ9" s="369"/>
      <c r="AR9" s="370"/>
      <c r="AT9" s="75" t="str">
        <f>IF(AND((AT8="事業名称を入力してください。"),(ISTEXT(D9))),"◯",IF(D8="教員業務支援員","◯",IF(D8="学習指導員","◯",IF(D8="部活動支援員","◯",IF(D8="ICT支援員（GIGAｽｸｰﾙｻﾎﾟｰﾀｰ除く）","◯","×")))))</f>
        <v>×</v>
      </c>
      <c r="AU9" s="75" t="str">
        <f>IF(AND((AU8="事業名称を入力してください。"),(ISTEXT(M9))),"◯",IF(M8="教員業務支援員","◯",IF(M8="学習指導員","◯",IF(M8="部活動支援員","◯",IF(M8="ICT支援員（GIGAｽｸｰﾙｻﾎﾟｰﾀｰ除く）","◯","×")))))</f>
        <v>×</v>
      </c>
      <c r="AV9" s="75" t="str">
        <f>IF(AND((AV8="事業名称を入力してください。"),(ISTEXT(V9))),"◯",IF(V8="教員業務支援員","◯",IF(V8="学習指導員","◯",IF(V8="部活動支援員","◯",IF(V8="ICT支援員（VIVAｽｸｰﾙｻﾎﾟｰﾀｰ除く）","◯","×")))))</f>
        <v>×</v>
      </c>
      <c r="AW9" s="75" t="str">
        <f>IF(AND((AE8="事業名称を入力してください。"),(ISTEXT(AE9))),"◯",IF(AE8="教員業務支援員","◯",IF(AE8="学習指導員","◯",IF(AE8="部活動支援員","◯",IF(AE8="ICT支援員（GIGAｽｸｰﾙｻﾎﾟｰﾀｰ除く）","◯","×")))))</f>
        <v>×</v>
      </c>
      <c r="AX9" s="75" t="str">
        <f>IF(AND((AX8="事業名称を入力してください。"),(ISTEXT(AN9))),"◯",IF(AN8="教員業務支援員","◯",IF(AN8="学習指導員","◯",IF(AN8="部活動支援員","◯",IF(AN8="ICT支援員（GIGAｽｸｰﾙｻﾎﾟｰﾀｰ除く）","◯","×")))))</f>
        <v>×</v>
      </c>
    </row>
    <row r="10" spans="2:53" ht="50.25" customHeight="1">
      <c r="B10" s="76" t="s">
        <v>669</v>
      </c>
      <c r="C10" s="146" t="s">
        <v>666</v>
      </c>
      <c r="D10" s="342"/>
      <c r="E10" s="343"/>
      <c r="F10" s="343"/>
      <c r="G10" s="343"/>
      <c r="H10" s="344"/>
      <c r="K10" s="76" t="s">
        <v>669</v>
      </c>
      <c r="L10" s="146" t="s">
        <v>666</v>
      </c>
      <c r="M10" s="377"/>
      <c r="N10" s="378"/>
      <c r="O10" s="378"/>
      <c r="P10" s="378"/>
      <c r="Q10" s="379"/>
      <c r="T10" s="76" t="s">
        <v>669</v>
      </c>
      <c r="U10" s="146" t="s">
        <v>666</v>
      </c>
      <c r="V10" s="342"/>
      <c r="W10" s="343"/>
      <c r="X10" s="343"/>
      <c r="Y10" s="343"/>
      <c r="Z10" s="344"/>
      <c r="AC10" s="76" t="s">
        <v>669</v>
      </c>
      <c r="AD10" s="146" t="s">
        <v>666</v>
      </c>
      <c r="AE10" s="342"/>
      <c r="AF10" s="343"/>
      <c r="AG10" s="343"/>
      <c r="AH10" s="343"/>
      <c r="AI10" s="344"/>
      <c r="AL10" s="76" t="s">
        <v>669</v>
      </c>
      <c r="AM10" s="146" t="s">
        <v>666</v>
      </c>
      <c r="AN10" s="342"/>
      <c r="AO10" s="343"/>
      <c r="AP10" s="343"/>
      <c r="AQ10" s="343"/>
      <c r="AR10" s="344"/>
      <c r="AT10" s="75" t="str">
        <f>IF(ISTEXT($D$10),"◯","取組内容を入力してください。")</f>
        <v>取組内容を入力してください。</v>
      </c>
      <c r="AU10" s="75" t="str">
        <f>IF(ISTEXT($M$10),"◯","取組内容を入力してください。")</f>
        <v>取組内容を入力してください。</v>
      </c>
      <c r="AV10" s="75" t="str">
        <f>IF(ISTEXT($V$10),"◯","取組内容を入力してください。")</f>
        <v>取組内容を入力してください。</v>
      </c>
      <c r="AW10" s="75" t="str">
        <f>IF(ISTEXT($AE$10),"◯","取組内容を入力してください。")</f>
        <v>取組内容を入力してください。</v>
      </c>
      <c r="AX10" s="75" t="str">
        <f>IF(ISTEXT($AN$10),"◯","取組内容を入力してください。")</f>
        <v>取組内容を入力してください。</v>
      </c>
    </row>
    <row r="11" spans="2:53" ht="54.75" customHeight="1">
      <c r="B11" s="76" t="s">
        <v>670</v>
      </c>
      <c r="C11" s="197" t="s">
        <v>879</v>
      </c>
      <c r="D11" s="182"/>
      <c r="E11" s="83"/>
      <c r="F11" s="80"/>
      <c r="G11" s="80"/>
      <c r="H11" s="80"/>
      <c r="K11" s="76" t="s">
        <v>670</v>
      </c>
      <c r="L11" s="197" t="s">
        <v>879</v>
      </c>
      <c r="M11" s="182"/>
      <c r="N11" s="83"/>
      <c r="O11" s="80"/>
      <c r="P11" s="80"/>
      <c r="Q11" s="80"/>
      <c r="T11" s="76" t="s">
        <v>670</v>
      </c>
      <c r="U11" s="197" t="s">
        <v>879</v>
      </c>
      <c r="V11" s="182"/>
      <c r="W11" s="83"/>
      <c r="X11" s="80"/>
      <c r="Y11" s="80"/>
      <c r="Z11" s="80"/>
      <c r="AC11" s="76" t="s">
        <v>670</v>
      </c>
      <c r="AD11" s="197" t="s">
        <v>879</v>
      </c>
      <c r="AE11" s="182"/>
      <c r="AF11" s="83"/>
      <c r="AG11" s="80"/>
      <c r="AH11" s="80"/>
      <c r="AI11" s="80"/>
      <c r="AL11" s="76" t="s">
        <v>670</v>
      </c>
      <c r="AM11" s="197" t="s">
        <v>879</v>
      </c>
      <c r="AN11" s="182"/>
      <c r="AO11" s="83"/>
      <c r="AP11" s="80"/>
      <c r="AQ11" s="80"/>
      <c r="AR11" s="80"/>
      <c r="AT11" s="61">
        <f>D11</f>
        <v>0</v>
      </c>
      <c r="AU11" s="61">
        <f>M11</f>
        <v>0</v>
      </c>
      <c r="AV11" s="61">
        <f>V11</f>
        <v>0</v>
      </c>
      <c r="AW11" s="61">
        <f>AE11</f>
        <v>0</v>
      </c>
      <c r="AX11" s="61">
        <f>AN11</f>
        <v>0</v>
      </c>
      <c r="AY11" s="61">
        <f>SUM(AT11:AW11)</f>
        <v>0</v>
      </c>
      <c r="AZ11" s="61" t="str">
        <f>IF(AY11&gt;=30,"◯","×")</f>
        <v>×</v>
      </c>
    </row>
    <row r="12" spans="2:53" ht="45" customHeight="1">
      <c r="B12" s="155" t="s">
        <v>671</v>
      </c>
      <c r="C12" s="235" t="s">
        <v>928</v>
      </c>
      <c r="D12" s="182"/>
      <c r="E12" s="60"/>
      <c r="K12" s="155" t="s">
        <v>671</v>
      </c>
      <c r="L12" s="235" t="s">
        <v>928</v>
      </c>
      <c r="M12" s="182"/>
      <c r="N12" s="60"/>
      <c r="T12" s="155" t="s">
        <v>671</v>
      </c>
      <c r="U12" s="235" t="s">
        <v>928</v>
      </c>
      <c r="V12" s="182"/>
      <c r="W12" s="60"/>
      <c r="AC12" s="155" t="s">
        <v>671</v>
      </c>
      <c r="AD12" s="235" t="s">
        <v>928</v>
      </c>
      <c r="AE12" s="182"/>
      <c r="AF12" s="60"/>
      <c r="AL12" s="155" t="s">
        <v>671</v>
      </c>
      <c r="AM12" s="235" t="s">
        <v>928</v>
      </c>
      <c r="AN12" s="182"/>
      <c r="AO12" s="60"/>
      <c r="AT12" s="62" t="str">
        <f>IF(D12="","教職員名簿に記載のある教職員の場合◯を選択してください。","◯")</f>
        <v>教職員名簿に記載のある教職員の場合◯を選択してください。</v>
      </c>
      <c r="AU12" s="62" t="str">
        <f>IF(M12="","教職員名簿に記載のある教職員の場合◯を選択してください。","◯")</f>
        <v>教職員名簿に記載のある教職員の場合◯を選択してください。</v>
      </c>
      <c r="AV12" s="62" t="str">
        <f>IF(V12="","教職員名簿に記載のある教職員の場合◯を選択してください。","◯")</f>
        <v>教職員名簿に記載のある教職員の場合◯を選択してください。</v>
      </c>
      <c r="AW12" s="62" t="str">
        <f>IF(AE12="","教職員名簿に記載のある教職員の場合◯を選択してください。","◯")</f>
        <v>教職員名簿に記載のある教職員の場合◯を選択してください。</v>
      </c>
      <c r="AX12" s="62" t="str">
        <f>IF(AN12="","教職員名簿に記載のある教職員の場合◯を選択してください。","◯")</f>
        <v>教職員名簿に記載のある教職員の場合◯を選択してください。</v>
      </c>
    </row>
    <row r="13" spans="2:53" ht="34.5" customHeight="1">
      <c r="B13" s="145" t="s">
        <v>672</v>
      </c>
      <c r="C13" s="235" t="s">
        <v>850</v>
      </c>
      <c r="D13" s="232"/>
      <c r="K13" s="145" t="s">
        <v>672</v>
      </c>
      <c r="L13" s="235" t="s">
        <v>850</v>
      </c>
      <c r="M13" s="232"/>
      <c r="T13" s="145" t="s">
        <v>672</v>
      </c>
      <c r="U13" s="235" t="s">
        <v>850</v>
      </c>
      <c r="V13" s="232"/>
      <c r="AC13" s="145" t="s">
        <v>672</v>
      </c>
      <c r="AD13" s="235" t="s">
        <v>850</v>
      </c>
      <c r="AE13" s="232"/>
      <c r="AL13" s="145" t="s">
        <v>672</v>
      </c>
      <c r="AM13" s="235" t="s">
        <v>850</v>
      </c>
      <c r="AN13" s="232"/>
      <c r="AT13" s="62" t="str">
        <f>IF(D13="","補助対象者の氏名を入力してください。","◯")</f>
        <v>補助対象者の氏名を入力してください。</v>
      </c>
      <c r="AU13" s="62" t="str">
        <f>IF(M13="","補助対象者の氏名を入力してください。","◯")</f>
        <v>補助対象者の氏名を入力してください。</v>
      </c>
      <c r="AV13" s="62" t="str">
        <f>IF(V13="","補助対象者の氏名を入力してください。","◯")</f>
        <v>補助対象者の氏名を入力してください。</v>
      </c>
      <c r="AW13" s="62" t="str">
        <f>IF(AE13="","補助対象者の氏名を入力してください。","◯")</f>
        <v>補助対象者の氏名を入力してください。</v>
      </c>
      <c r="AX13" s="62" t="str">
        <f>IF(AN13="","補助対象者の氏名を入力してください。","◯")</f>
        <v>補助対象者の氏名を入力してください。</v>
      </c>
    </row>
    <row r="14" spans="2:53" ht="43.5" customHeight="1">
      <c r="B14" s="145" t="s">
        <v>676</v>
      </c>
      <c r="C14" s="82" t="s">
        <v>862</v>
      </c>
      <c r="D14" s="182"/>
      <c r="E14" s="64"/>
      <c r="K14" s="145" t="s">
        <v>676</v>
      </c>
      <c r="L14" s="82" t="s">
        <v>862</v>
      </c>
      <c r="M14" s="182"/>
      <c r="N14" s="64"/>
      <c r="T14" s="145" t="s">
        <v>676</v>
      </c>
      <c r="U14" s="82" t="s">
        <v>862</v>
      </c>
      <c r="V14" s="182"/>
      <c r="W14" s="64"/>
      <c r="AC14" s="145" t="s">
        <v>676</v>
      </c>
      <c r="AD14" s="82" t="s">
        <v>862</v>
      </c>
      <c r="AE14" s="182"/>
      <c r="AF14" s="64"/>
      <c r="AL14" s="145" t="s">
        <v>676</v>
      </c>
      <c r="AM14" s="82" t="s">
        <v>862</v>
      </c>
      <c r="AN14" s="182"/>
      <c r="AO14" s="64"/>
      <c r="AT14" s="62" t="str">
        <f>IF(D14="","併設校への勤務がある場合、選択してください。","◯")</f>
        <v>併設校への勤務がある場合、選択してください。</v>
      </c>
      <c r="AU14" s="62" t="str">
        <f>IF(M14="","併設校への勤務がある場合、選択してください。","◯")</f>
        <v>併設校への勤務がある場合、選択してください。</v>
      </c>
      <c r="AV14" s="62" t="str">
        <f>IF(V14="","併設校への勤務がある場合、選択してください。","◯")</f>
        <v>併設校への勤務がある場合、選択してください。</v>
      </c>
      <c r="AW14" s="62" t="str">
        <f>IF(AE14="","併設校への勤務がある場合、選択してください。","◯")</f>
        <v>併設校への勤務がある場合、選択してください。</v>
      </c>
      <c r="AX14" s="62" t="str">
        <f>IF(AN14="","併設校への勤務がある場合、選択してください。","◯")</f>
        <v>併設校への勤務がある場合、選択してください。</v>
      </c>
    </row>
    <row r="15" spans="2:53" ht="52.5" customHeight="1">
      <c r="B15" s="145" t="s">
        <v>673</v>
      </c>
      <c r="C15" s="236" t="s">
        <v>779</v>
      </c>
      <c r="D15" s="182"/>
      <c r="K15" s="145" t="s">
        <v>673</v>
      </c>
      <c r="L15" s="236" t="s">
        <v>779</v>
      </c>
      <c r="M15" s="182"/>
      <c r="T15" s="145" t="s">
        <v>673</v>
      </c>
      <c r="U15" s="236" t="s">
        <v>779</v>
      </c>
      <c r="V15" s="182"/>
      <c r="AC15" s="145" t="s">
        <v>673</v>
      </c>
      <c r="AD15" s="236" t="s">
        <v>779</v>
      </c>
      <c r="AE15" s="182"/>
      <c r="AL15" s="145" t="s">
        <v>673</v>
      </c>
      <c r="AM15" s="236" t="s">
        <v>779</v>
      </c>
      <c r="AN15" s="182"/>
      <c r="AT15" s="62" t="str">
        <f>IF(OR(D15="",D15="×"),"給与明細等、添付資料を準備出来たら選択してください。","◯")</f>
        <v>給与明細等、添付資料を準備出来たら選択してください。</v>
      </c>
      <c r="AU15" s="62" t="str">
        <f>IF(OR(M15="",M15="×"),"給与明細等、添付資料を準備出来たら選択してください。","◯")</f>
        <v>給与明細等、添付資料を準備出来たら選択してください。</v>
      </c>
      <c r="AV15" s="62" t="str">
        <f>IF(OR(V15="",V15="×"),"給与明細等、添付資料を準備出来たら選択してください。","◯")</f>
        <v>給与明細等、添付資料を準備出来たら選択してください。</v>
      </c>
      <c r="AW15" s="62" t="str">
        <f>IF(OR(AE15="",AE15="×"),"給与明細等、添付資料を準備出来たら選択してください。","◯")</f>
        <v>給与明細等、添付資料を準備出来たら選択してください。</v>
      </c>
      <c r="AX15" s="62" t="str">
        <f>IF(OR(AN15="",AN15="×"),"給与明細等、添付資料を準備出来たら選択してください。","◯")</f>
        <v>給与明細等、添付資料を準備出来たら選択してください。</v>
      </c>
    </row>
    <row r="16" spans="2:53" ht="54" customHeight="1">
      <c r="B16" s="145" t="s">
        <v>674</v>
      </c>
      <c r="C16" s="237" t="s">
        <v>795</v>
      </c>
      <c r="D16" s="233"/>
      <c r="E16" s="119"/>
      <c r="F16" s="119"/>
      <c r="G16" s="119"/>
      <c r="H16" s="119"/>
      <c r="K16" s="145" t="s">
        <v>674</v>
      </c>
      <c r="L16" s="237" t="s">
        <v>795</v>
      </c>
      <c r="M16" s="233"/>
      <c r="N16" s="119"/>
      <c r="O16" s="119"/>
      <c r="P16" s="119"/>
      <c r="Q16" s="119"/>
      <c r="T16" s="145" t="s">
        <v>674</v>
      </c>
      <c r="U16" s="237" t="s">
        <v>795</v>
      </c>
      <c r="V16" s="233"/>
      <c r="W16" s="119"/>
      <c r="X16" s="119"/>
      <c r="Y16" s="119"/>
      <c r="Z16" s="119"/>
      <c r="AC16" s="145" t="s">
        <v>674</v>
      </c>
      <c r="AD16" s="237" t="s">
        <v>795</v>
      </c>
      <c r="AE16" s="233"/>
      <c r="AF16" s="119"/>
      <c r="AG16" s="119"/>
      <c r="AH16" s="119"/>
      <c r="AI16" s="119"/>
      <c r="AL16" s="145" t="s">
        <v>674</v>
      </c>
      <c r="AM16" s="237" t="s">
        <v>795</v>
      </c>
      <c r="AN16" s="233"/>
      <c r="AO16" s="119"/>
      <c r="AP16" s="119"/>
      <c r="AQ16" s="119"/>
      <c r="AR16" s="119"/>
      <c r="AT16" s="62" t="str">
        <f>IF(D16="","資格証・履歴書等の添付資料を準備出来たら選択してください。","◯")</f>
        <v>資格証・履歴書等の添付資料を準備出来たら選択してください。</v>
      </c>
      <c r="AU16" s="62" t="str">
        <f>IF(M16="","資格証・履歴書等の添付資料を準備出来たら選択してください。","◯")</f>
        <v>資格証・履歴書等の添付資料を準備出来たら選択してください。</v>
      </c>
      <c r="AV16" s="62" t="str">
        <f>IF(V16="","資格証・履歴書等の添付資料を準備出来たら選択してください。","◯")</f>
        <v>資格証・履歴書等の添付資料を準備出来たら選択してください。</v>
      </c>
      <c r="AW16" s="62" t="str">
        <f>IF(AE16="","資格証・履歴書等の添付資料を準備出来たら選択してください。","◯")</f>
        <v>資格証・履歴書等の添付資料を準備出来たら選択してください。</v>
      </c>
      <c r="AX16" s="62" t="str">
        <f>IF(AN16="","資格証・履歴書等の添付資料を準備出来たら選択してください。","◯")</f>
        <v>資格証・履歴書等の添付資料を準備出来たら選択してください。</v>
      </c>
    </row>
    <row r="17" spans="2:50" ht="52.5" customHeight="1">
      <c r="B17" s="145" t="s">
        <v>675</v>
      </c>
      <c r="C17" s="235" t="s">
        <v>843</v>
      </c>
      <c r="D17" s="342"/>
      <c r="E17" s="343"/>
      <c r="F17" s="343"/>
      <c r="G17" s="343"/>
      <c r="H17" s="344"/>
      <c r="K17" s="145" t="s">
        <v>675</v>
      </c>
      <c r="L17" s="235" t="s">
        <v>843</v>
      </c>
      <c r="M17" s="342"/>
      <c r="N17" s="343"/>
      <c r="O17" s="343"/>
      <c r="P17" s="343"/>
      <c r="Q17" s="344"/>
      <c r="T17" s="145" t="s">
        <v>675</v>
      </c>
      <c r="U17" s="235" t="s">
        <v>843</v>
      </c>
      <c r="V17" s="342"/>
      <c r="W17" s="343"/>
      <c r="X17" s="343"/>
      <c r="Y17" s="343"/>
      <c r="Z17" s="344"/>
      <c r="AC17" s="145" t="s">
        <v>675</v>
      </c>
      <c r="AD17" s="235" t="s">
        <v>843</v>
      </c>
      <c r="AE17" s="342"/>
      <c r="AF17" s="343"/>
      <c r="AG17" s="343"/>
      <c r="AH17" s="343"/>
      <c r="AI17" s="344"/>
      <c r="AL17" s="145" t="s">
        <v>675</v>
      </c>
      <c r="AM17" s="235" t="s">
        <v>843</v>
      </c>
      <c r="AN17" s="342"/>
      <c r="AO17" s="343"/>
      <c r="AP17" s="343"/>
      <c r="AQ17" s="343"/>
      <c r="AR17" s="344"/>
      <c r="AT17" s="147" t="str">
        <f>IF($D$16="◯","◯",IF(ISTEXT($D$17),"◯","具体的に記載してください。"))</f>
        <v>具体的に記載してください。</v>
      </c>
      <c r="AU17" s="147" t="str">
        <f>IF($M$16="◯","◯",IF(ISTEXT($M$17),"◯","具体的に記載してください。"))</f>
        <v>具体的に記載してください。</v>
      </c>
      <c r="AV17" s="147" t="str">
        <f>IF($V$16="◯","◯",IF(ISTEXT($V$17),"◯","具体的に記載してください。"))</f>
        <v>具体的に記載してください。</v>
      </c>
      <c r="AW17" s="147" t="str">
        <f>IF($AE$16="◯","◯",IF(ISTEXT($AE$17),"◯","具体的に記載してください。"))</f>
        <v>具体的に記載してください。</v>
      </c>
      <c r="AX17" s="147" t="str">
        <f>IF($AN$16="◯","◯",IF(ISTEXT($AN$17),"◯","具体的に記載してください。"))</f>
        <v>具体的に記載してください。</v>
      </c>
    </row>
    <row r="18" spans="2:50">
      <c r="C18" s="63"/>
      <c r="D18" s="65"/>
      <c r="E18" s="65"/>
      <c r="F18" s="65"/>
      <c r="G18" s="65"/>
      <c r="H18" s="65"/>
      <c r="L18" s="63"/>
      <c r="M18" s="65"/>
      <c r="N18" s="65"/>
      <c r="O18" s="65"/>
      <c r="P18" s="65"/>
      <c r="Q18" s="65"/>
      <c r="U18" s="63"/>
      <c r="V18" s="65"/>
      <c r="W18" s="65"/>
      <c r="X18" s="65"/>
      <c r="Y18" s="65"/>
      <c r="Z18" s="65"/>
      <c r="AD18" s="63"/>
      <c r="AE18" s="65"/>
      <c r="AF18" s="65"/>
      <c r="AG18" s="65"/>
      <c r="AH18" s="65"/>
      <c r="AI18" s="65"/>
      <c r="AM18" s="63"/>
      <c r="AN18" s="65"/>
      <c r="AO18" s="65"/>
      <c r="AP18" s="65"/>
      <c r="AQ18" s="65"/>
      <c r="AR18" s="65"/>
    </row>
    <row r="19" spans="2:50">
      <c r="C19" s="216" t="s">
        <v>794</v>
      </c>
      <c r="L19" s="216" t="s">
        <v>794</v>
      </c>
      <c r="U19" s="216" t="s">
        <v>794</v>
      </c>
      <c r="AD19" s="216" t="s">
        <v>794</v>
      </c>
      <c r="AM19" s="216" t="s">
        <v>794</v>
      </c>
    </row>
    <row r="20" spans="2:50">
      <c r="C20" s="73" t="s">
        <v>646</v>
      </c>
      <c r="D20" s="250" t="s">
        <v>863</v>
      </c>
      <c r="E20" s="85" t="s">
        <v>648</v>
      </c>
      <c r="F20" s="204" t="s">
        <v>844</v>
      </c>
      <c r="L20" s="73" t="s">
        <v>646</v>
      </c>
      <c r="M20" s="250" t="s">
        <v>863</v>
      </c>
      <c r="N20" s="85" t="s">
        <v>648</v>
      </c>
      <c r="O20" s="204" t="s">
        <v>844</v>
      </c>
      <c r="U20" s="73" t="s">
        <v>646</v>
      </c>
      <c r="V20" s="250" t="s">
        <v>863</v>
      </c>
      <c r="W20" s="85" t="s">
        <v>648</v>
      </c>
      <c r="X20" s="204" t="s">
        <v>844</v>
      </c>
      <c r="AD20" s="73" t="s">
        <v>646</v>
      </c>
      <c r="AE20" s="250" t="s">
        <v>863</v>
      </c>
      <c r="AF20" s="85" t="s">
        <v>648</v>
      </c>
      <c r="AG20" s="204" t="s">
        <v>844</v>
      </c>
      <c r="AM20" s="73" t="s">
        <v>646</v>
      </c>
      <c r="AN20" s="250" t="s">
        <v>863</v>
      </c>
      <c r="AO20" s="85" t="s">
        <v>648</v>
      </c>
      <c r="AP20" s="204" t="s">
        <v>844</v>
      </c>
    </row>
    <row r="21" spans="2:50">
      <c r="C21" s="213"/>
      <c r="D21" s="214"/>
      <c r="E21" s="215"/>
      <c r="F21" s="245"/>
      <c r="L21" s="213"/>
      <c r="M21" s="214"/>
      <c r="N21" s="215"/>
      <c r="O21" s="245"/>
      <c r="U21" s="213"/>
      <c r="V21" s="214"/>
      <c r="W21" s="215"/>
      <c r="X21" s="245"/>
      <c r="AD21" s="213"/>
      <c r="AE21" s="214"/>
      <c r="AF21" s="215"/>
      <c r="AG21" s="245"/>
      <c r="AM21" s="213"/>
      <c r="AN21" s="214"/>
      <c r="AO21" s="215"/>
      <c r="AP21" s="249"/>
    </row>
    <row r="22" spans="2:50">
      <c r="C22" s="213"/>
      <c r="D22" s="214"/>
      <c r="E22" s="215"/>
      <c r="F22" s="245"/>
      <c r="L22" s="213"/>
      <c r="M22" s="214"/>
      <c r="N22" s="215"/>
      <c r="O22" s="245"/>
      <c r="U22" s="213"/>
      <c r="V22" s="214"/>
      <c r="W22" s="215"/>
      <c r="X22" s="245"/>
      <c r="AD22" s="213"/>
      <c r="AE22" s="214"/>
      <c r="AF22" s="215"/>
      <c r="AG22" s="245"/>
      <c r="AM22" s="213"/>
      <c r="AN22" s="214"/>
      <c r="AO22" s="215"/>
      <c r="AP22" s="249"/>
    </row>
    <row r="23" spans="2:50">
      <c r="C23" s="213"/>
      <c r="D23" s="214"/>
      <c r="E23" s="215"/>
      <c r="F23" s="245"/>
      <c r="L23" s="213"/>
      <c r="M23" s="214"/>
      <c r="N23" s="215"/>
      <c r="O23" s="245"/>
      <c r="U23" s="213"/>
      <c r="V23" s="214"/>
      <c r="W23" s="215"/>
      <c r="X23" s="245"/>
      <c r="AD23" s="213"/>
      <c r="AE23" s="214"/>
      <c r="AF23" s="215"/>
      <c r="AG23" s="245"/>
      <c r="AM23" s="213"/>
      <c r="AN23" s="214"/>
      <c r="AO23" s="215"/>
      <c r="AP23" s="249"/>
    </row>
    <row r="24" spans="2:50">
      <c r="C24" s="213"/>
      <c r="D24" s="214"/>
      <c r="E24" s="215"/>
      <c r="F24" s="245"/>
      <c r="L24" s="213"/>
      <c r="M24" s="214"/>
      <c r="N24" s="215"/>
      <c r="O24" s="245"/>
      <c r="U24" s="213"/>
      <c r="V24" s="214"/>
      <c r="W24" s="215"/>
      <c r="X24" s="245"/>
      <c r="AD24" s="213"/>
      <c r="AE24" s="214"/>
      <c r="AF24" s="215"/>
      <c r="AG24" s="245"/>
      <c r="AM24" s="213"/>
      <c r="AN24" s="214"/>
      <c r="AO24" s="215"/>
      <c r="AP24" s="249"/>
    </row>
    <row r="25" spans="2:50">
      <c r="C25" s="213"/>
      <c r="D25" s="214"/>
      <c r="E25" s="215"/>
      <c r="F25" s="245"/>
      <c r="L25" s="213"/>
      <c r="M25" s="214"/>
      <c r="N25" s="215"/>
      <c r="O25" s="245"/>
      <c r="U25" s="213"/>
      <c r="V25" s="214"/>
      <c r="W25" s="215"/>
      <c r="X25" s="245"/>
      <c r="AD25" s="213"/>
      <c r="AE25" s="214"/>
      <c r="AF25" s="215"/>
      <c r="AG25" s="245"/>
      <c r="AM25" s="213"/>
      <c r="AN25" s="214"/>
      <c r="AO25" s="215"/>
      <c r="AP25" s="249"/>
    </row>
    <row r="26" spans="2:50">
      <c r="C26" s="213"/>
      <c r="D26" s="214"/>
      <c r="E26" s="215"/>
      <c r="F26" s="245"/>
      <c r="L26" s="213"/>
      <c r="M26" s="214"/>
      <c r="N26" s="215"/>
      <c r="O26" s="245"/>
      <c r="U26" s="213"/>
      <c r="V26" s="214"/>
      <c r="W26" s="215"/>
      <c r="X26" s="245"/>
      <c r="AD26" s="213"/>
      <c r="AE26" s="214"/>
      <c r="AF26" s="215"/>
      <c r="AG26" s="245"/>
      <c r="AM26" s="213"/>
      <c r="AN26" s="214"/>
      <c r="AO26" s="215"/>
      <c r="AP26" s="249"/>
    </row>
    <row r="27" spans="2:50">
      <c r="C27" s="213"/>
      <c r="D27" s="214"/>
      <c r="E27" s="215"/>
      <c r="F27" s="245"/>
      <c r="L27" s="213"/>
      <c r="M27" s="214"/>
      <c r="N27" s="215"/>
      <c r="O27" s="245"/>
      <c r="U27" s="213"/>
      <c r="V27" s="214"/>
      <c r="W27" s="215"/>
      <c r="X27" s="245"/>
      <c r="AD27" s="213"/>
      <c r="AE27" s="214"/>
      <c r="AF27" s="215"/>
      <c r="AG27" s="245"/>
      <c r="AM27" s="213"/>
      <c r="AN27" s="214"/>
      <c r="AO27" s="215"/>
      <c r="AP27" s="249"/>
    </row>
    <row r="28" spans="2:50">
      <c r="C28" s="213"/>
      <c r="D28" s="214"/>
      <c r="E28" s="215"/>
      <c r="F28" s="245"/>
      <c r="L28" s="213"/>
      <c r="M28" s="214"/>
      <c r="N28" s="215"/>
      <c r="O28" s="245"/>
      <c r="U28" s="213"/>
      <c r="V28" s="214"/>
      <c r="W28" s="215"/>
      <c r="X28" s="245"/>
      <c r="AD28" s="213"/>
      <c r="AE28" s="214"/>
      <c r="AF28" s="215"/>
      <c r="AG28" s="245"/>
      <c r="AM28" s="213"/>
      <c r="AN28" s="214"/>
      <c r="AO28" s="215"/>
      <c r="AP28" s="249"/>
    </row>
    <row r="29" spans="2:50">
      <c r="C29" s="213"/>
      <c r="D29" s="214"/>
      <c r="E29" s="215"/>
      <c r="F29" s="245"/>
      <c r="L29" s="213"/>
      <c r="M29" s="214"/>
      <c r="N29" s="215"/>
      <c r="O29" s="245"/>
      <c r="U29" s="213"/>
      <c r="V29" s="214"/>
      <c r="W29" s="215"/>
      <c r="X29" s="245"/>
      <c r="AD29" s="213"/>
      <c r="AE29" s="214"/>
      <c r="AF29" s="215"/>
      <c r="AG29" s="245"/>
      <c r="AM29" s="213"/>
      <c r="AN29" s="214"/>
      <c r="AO29" s="215"/>
      <c r="AP29" s="249"/>
    </row>
    <row r="30" spans="2:50">
      <c r="C30" s="213"/>
      <c r="D30" s="214"/>
      <c r="E30" s="215"/>
      <c r="F30" s="245"/>
      <c r="L30" s="213"/>
      <c r="M30" s="214"/>
      <c r="N30" s="215"/>
      <c r="O30" s="245"/>
      <c r="U30" s="213"/>
      <c r="V30" s="214"/>
      <c r="W30" s="215"/>
      <c r="X30" s="245"/>
      <c r="AD30" s="213"/>
      <c r="AE30" s="214"/>
      <c r="AF30" s="215"/>
      <c r="AG30" s="245"/>
      <c r="AM30" s="213"/>
      <c r="AN30" s="214"/>
      <c r="AO30" s="215"/>
      <c r="AP30" s="249"/>
    </row>
    <row r="31" spans="2:50">
      <c r="C31" s="213"/>
      <c r="D31" s="214"/>
      <c r="E31" s="215"/>
      <c r="F31" s="245"/>
      <c r="L31" s="213"/>
      <c r="M31" s="214"/>
      <c r="N31" s="215"/>
      <c r="O31" s="245"/>
      <c r="U31" s="213"/>
      <c r="V31" s="214"/>
      <c r="W31" s="215"/>
      <c r="X31" s="245"/>
      <c r="AD31" s="213"/>
      <c r="AE31" s="214"/>
      <c r="AF31" s="215"/>
      <c r="AG31" s="245"/>
      <c r="AM31" s="213"/>
      <c r="AN31" s="214"/>
      <c r="AO31" s="215"/>
      <c r="AP31" s="249"/>
    </row>
    <row r="32" spans="2:50">
      <c r="C32" s="213"/>
      <c r="D32" s="214"/>
      <c r="E32" s="215"/>
      <c r="F32" s="245"/>
      <c r="L32" s="213"/>
      <c r="M32" s="214"/>
      <c r="N32" s="215"/>
      <c r="O32" s="245"/>
      <c r="U32" s="213"/>
      <c r="V32" s="214"/>
      <c r="W32" s="215"/>
      <c r="X32" s="245"/>
      <c r="AD32" s="213"/>
      <c r="AE32" s="214"/>
      <c r="AF32" s="215"/>
      <c r="AG32" s="245"/>
      <c r="AM32" s="213"/>
      <c r="AN32" s="214"/>
      <c r="AO32" s="215"/>
      <c r="AP32" s="249"/>
    </row>
    <row r="33" spans="3:52">
      <c r="C33" s="213"/>
      <c r="D33" s="214"/>
      <c r="E33" s="215"/>
      <c r="F33" s="245"/>
      <c r="L33" s="213"/>
      <c r="M33" s="214"/>
      <c r="N33" s="215"/>
      <c r="O33" s="245"/>
      <c r="U33" s="213"/>
      <c r="V33" s="214"/>
      <c r="W33" s="215"/>
      <c r="X33" s="245"/>
      <c r="AD33" s="213"/>
      <c r="AE33" s="214"/>
      <c r="AF33" s="215"/>
      <c r="AG33" s="245"/>
      <c r="AM33" s="213"/>
      <c r="AN33" s="214"/>
      <c r="AO33" s="215"/>
      <c r="AP33" s="249"/>
    </row>
    <row r="34" spans="3:52">
      <c r="C34" s="213"/>
      <c r="D34" s="214"/>
      <c r="E34" s="215"/>
      <c r="F34" s="245"/>
      <c r="L34" s="213"/>
      <c r="M34" s="214"/>
      <c r="N34" s="215"/>
      <c r="O34" s="245"/>
      <c r="U34" s="213"/>
      <c r="V34" s="214"/>
      <c r="W34" s="215"/>
      <c r="X34" s="245"/>
      <c r="AD34" s="213"/>
      <c r="AE34" s="214"/>
      <c r="AF34" s="215"/>
      <c r="AG34" s="245"/>
      <c r="AM34" s="213"/>
      <c r="AN34" s="214"/>
      <c r="AO34" s="215"/>
      <c r="AP34" s="249"/>
    </row>
    <row r="35" spans="3:52">
      <c r="C35" s="73" t="s">
        <v>649</v>
      </c>
      <c r="D35" s="86">
        <f>SUM(D21:D34)</f>
        <v>0</v>
      </c>
      <c r="E35" s="72"/>
      <c r="F35" s="71"/>
      <c r="L35" s="73" t="s">
        <v>649</v>
      </c>
      <c r="M35" s="86">
        <f>SUM(M21:M34)</f>
        <v>0</v>
      </c>
      <c r="N35" s="72"/>
      <c r="O35" s="71"/>
      <c r="U35" s="73" t="s">
        <v>649</v>
      </c>
      <c r="V35" s="86">
        <f>SUM(V21:V34)</f>
        <v>0</v>
      </c>
      <c r="W35" s="72"/>
      <c r="X35" s="71"/>
      <c r="AD35" s="73" t="s">
        <v>649</v>
      </c>
      <c r="AE35" s="86">
        <f>SUM(AE21:AE34)</f>
        <v>0</v>
      </c>
      <c r="AF35" s="72"/>
      <c r="AG35" s="71"/>
      <c r="AM35" s="73" t="s">
        <v>649</v>
      </c>
      <c r="AN35" s="86">
        <f>SUM(AN21:AN34)</f>
        <v>0</v>
      </c>
      <c r="AO35" s="72"/>
      <c r="AP35" s="71"/>
      <c r="AT35" s="157">
        <f>D35</f>
        <v>0</v>
      </c>
      <c r="AU35" s="251">
        <f>M35</f>
        <v>0</v>
      </c>
      <c r="AV35" s="251">
        <f>V35</f>
        <v>0</v>
      </c>
      <c r="AW35" s="251">
        <f>AE35</f>
        <v>0</v>
      </c>
      <c r="AX35" s="251">
        <f>AN35</f>
        <v>0</v>
      </c>
      <c r="AY35" s="262">
        <f>SUM(AT35:AX35)</f>
        <v>0</v>
      </c>
      <c r="AZ35" s="62" t="str">
        <f>IF(AY35&gt;=900000,"◯","×")</f>
        <v>×</v>
      </c>
    </row>
    <row r="36" spans="3:52" ht="9.75" customHeight="1"/>
    <row r="37" spans="3:52" ht="7.5" customHeight="1"/>
    <row r="38" spans="3:52" ht="26.25" hidden="1" customHeight="1">
      <c r="C38" s="68" t="s">
        <v>645</v>
      </c>
      <c r="D38" s="165" t="str">
        <f>AT38</f>
        <v>該当する項目が全て選択・入力されているか確認してください。</v>
      </c>
      <c r="L38" s="68" t="s">
        <v>645</v>
      </c>
      <c r="M38" s="165" t="str">
        <f>AU38</f>
        <v>該当する項目が全て選択・入力されているか確認してください。</v>
      </c>
      <c r="U38" s="68" t="s">
        <v>645</v>
      </c>
      <c r="V38" s="78" t="str">
        <f>AV38</f>
        <v>該当する項目が全て選択・入力されているか確認してください。</v>
      </c>
      <c r="AD38" s="68" t="s">
        <v>645</v>
      </c>
      <c r="AE38" s="78" t="str">
        <f>AW38</f>
        <v>該当する項目が全て選択・入力されているか確認してください。</v>
      </c>
      <c r="AM38" s="68" t="s">
        <v>645</v>
      </c>
      <c r="AN38" s="78" t="str">
        <f>AX38</f>
        <v>該当する項目が全て選択・入力されているか確認してください。</v>
      </c>
      <c r="AT38" s="62" t="str">
        <f>IF(AND(OR(AT8="◯",AT8="事業名称を入力してください。"),AT9="◯",AT10="◯",$AZ$11="◯",AT13="◯",AT14="◯",AT15="◯",AT16="◯",AT17="◯",$AZ$35="◯"),"◯","該当する項目が全て選択・入力されているか確認してください。")</f>
        <v>該当する項目が全て選択・入力されているか確認してください。</v>
      </c>
      <c r="AU38" s="62" t="str">
        <f>IF(AND(OR(AU8="◯",AU8="事業名称を入力してください。"),AU9="◯",AU10="◯",$AZ$11="◯",AU13="◯",AU14="◯",AU15="◯",AU16="◯",AU17="◯",$AZ$35="◯"),"◯","該当する項目が全て選択・入力されているか確認してください。")</f>
        <v>該当する項目が全て選択・入力されているか確認してください。</v>
      </c>
      <c r="AV38" s="62" t="str">
        <f>IF(AND(OR(AV8="◯",AV8="事業名称を入力してください。"),AV9="◯",AV10="◯",$AZ$11="◯",AV13="◯",AV14="◯",AV15="◯",AV16="◯",AV17="◯",$AZ$35="◯"),"◯","該当する項目が全て選択・入力されているか確認してください。")</f>
        <v>該当する項目が全て選択・入力されているか確認してください。</v>
      </c>
      <c r="AW38" s="62" t="str">
        <f>IF(AND(OR(AW8="◯",AW8="事業名称を入力してください。"),AW9="◯",AW10="◯",$AZ$11="◯",AW13="◯",AW14="◯",AW15="◯",AW16="◯",AW17="◯",$AZ$35="◯"),"◯","該当する項目が全て選択・入力されているか確認してください。")</f>
        <v>該当する項目が全て選択・入力されているか確認してください。</v>
      </c>
      <c r="AX38" s="62"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8" t="s">
        <v>644</v>
      </c>
      <c r="D39" s="165" t="str">
        <f>AT39</f>
        <v>金額を確認してください。</v>
      </c>
      <c r="L39" s="68" t="s">
        <v>644</v>
      </c>
      <c r="M39" s="165" t="str">
        <f>AU39</f>
        <v>金額を確認してください。</v>
      </c>
      <c r="U39" s="68" t="s">
        <v>644</v>
      </c>
      <c r="V39" s="78" t="str">
        <f>AV39</f>
        <v>金額を確認してください。</v>
      </c>
      <c r="AD39" s="68" t="s">
        <v>644</v>
      </c>
      <c r="AE39" s="78" t="str">
        <f>AW39</f>
        <v>金額を確認してください。</v>
      </c>
      <c r="AM39" s="68" t="s">
        <v>644</v>
      </c>
      <c r="AN39" s="78" t="str">
        <f>AX39</f>
        <v>金額を確認してください。</v>
      </c>
      <c r="AT39" s="62" t="str">
        <f>IF($AZ$35="◯","◯","金額を確認してください。")</f>
        <v>金額を確認してください。</v>
      </c>
      <c r="AU39" s="62" t="str">
        <f>IF($AZ$35="◯","◯","金額を確認してください。")</f>
        <v>金額を確認してください。</v>
      </c>
      <c r="AV39" s="62" t="str">
        <f>IF($AZ$35="◯","◯","金額を確認してください。")</f>
        <v>金額を確認してください。</v>
      </c>
      <c r="AW39" s="62" t="str">
        <f>IF($AZ$35="◯","◯","金額を確認してください。")</f>
        <v>金額を確認してください。</v>
      </c>
      <c r="AX39" s="62" t="str">
        <f>IF($AZ$35="◯","◯","金額を確認してください。")</f>
        <v>金額を確認してください。</v>
      </c>
    </row>
    <row r="40" spans="3:52" ht="18" customHeight="1">
      <c r="AT40" s="218" t="str">
        <f>IF(AND((D38="◯"),(D39="◯")),"提出可能","提出不可")</f>
        <v>提出不可</v>
      </c>
      <c r="AU40" s="218" t="str">
        <f>IF(AND((M38="◯"),(M39="◯")),"提出可能","提出不可")</f>
        <v>提出不可</v>
      </c>
      <c r="AV40" s="218" t="str">
        <f>IF(AND((V38="◯"),(V39="◯")),"提出可能","提出不可")</f>
        <v>提出不可</v>
      </c>
      <c r="AW40" s="218" t="str">
        <f>IF(AND((AE38="◯"),(AE39="◯")),"提出可能","提出不可")</f>
        <v>提出不可</v>
      </c>
      <c r="AX40" s="218" t="str">
        <f>IF(AND((AN38="◯"),(AN39="◯")),"提出可能","提出不可")</f>
        <v>提出不可</v>
      </c>
    </row>
  </sheetData>
  <sheetProtection password="CA98" sheet="1" formatCells="0" formatColumns="0" formatRows="0"/>
  <mergeCells count="20">
    <mergeCell ref="D8:H8"/>
    <mergeCell ref="D9:H9"/>
    <mergeCell ref="D10:H10"/>
    <mergeCell ref="D17:H17"/>
    <mergeCell ref="M8:Q8"/>
    <mergeCell ref="M9:Q9"/>
    <mergeCell ref="M10:Q10"/>
    <mergeCell ref="M17:Q17"/>
    <mergeCell ref="AN8:AR8"/>
    <mergeCell ref="AN9:AR9"/>
    <mergeCell ref="AN10:AR10"/>
    <mergeCell ref="AN17:AR17"/>
    <mergeCell ref="V8:Z8"/>
    <mergeCell ref="V9:Z9"/>
    <mergeCell ref="V10:Z10"/>
    <mergeCell ref="V17:Z17"/>
    <mergeCell ref="AE8:AI8"/>
    <mergeCell ref="AE9:AI9"/>
    <mergeCell ref="AE10:AI10"/>
    <mergeCell ref="AE17:AI17"/>
  </mergeCells>
  <phoneticPr fontId="1"/>
  <conditionalFormatting sqref="H2">
    <cfRule type="containsBlanks" dxfId="637" priority="144">
      <formula>LEN(TRIM(H2))=0</formula>
    </cfRule>
    <cfRule type="containsBlanks" priority="145">
      <formula>LEN(TRIM(H2))=0</formula>
    </cfRule>
  </conditionalFormatting>
  <conditionalFormatting sqref="D8:H8">
    <cfRule type="expression" dxfId="636" priority="143">
      <formula>ISTEXT($D$8)</formula>
    </cfRule>
  </conditionalFormatting>
  <conditionalFormatting sqref="D9:H9">
    <cfRule type="expression" dxfId="635" priority="25">
      <formula>$D$8=""</formula>
    </cfRule>
    <cfRule type="expression" dxfId="634" priority="141">
      <formula>NOT($D8="その他")</formula>
    </cfRule>
    <cfRule type="expression" dxfId="633" priority="142">
      <formula>ISTEXT($D$9)</formula>
    </cfRule>
  </conditionalFormatting>
  <conditionalFormatting sqref="D10:H10">
    <cfRule type="expression" dxfId="632" priority="140">
      <formula>ISTEXT($D$10)</formula>
    </cfRule>
  </conditionalFormatting>
  <conditionalFormatting sqref="D11">
    <cfRule type="expression" dxfId="631" priority="139">
      <formula>ISNUMBER($D$11)</formula>
    </cfRule>
  </conditionalFormatting>
  <conditionalFormatting sqref="D12">
    <cfRule type="expression" dxfId="630" priority="138">
      <formula>ISTEXT($D$12)</formula>
    </cfRule>
  </conditionalFormatting>
  <conditionalFormatting sqref="D13">
    <cfRule type="expression" dxfId="629" priority="137">
      <formula>ISTEXT($D$13)</formula>
    </cfRule>
  </conditionalFormatting>
  <conditionalFormatting sqref="D14">
    <cfRule type="expression" dxfId="628" priority="136">
      <formula>ISTEXT($D$14)</formula>
    </cfRule>
  </conditionalFormatting>
  <conditionalFormatting sqref="D15">
    <cfRule type="expression" dxfId="627" priority="135">
      <formula>ISTEXT($D$15)</formula>
    </cfRule>
  </conditionalFormatting>
  <conditionalFormatting sqref="D16">
    <cfRule type="expression" dxfId="626" priority="134">
      <formula>ISTEXT($D$16)</formula>
    </cfRule>
  </conditionalFormatting>
  <conditionalFormatting sqref="D17:H17">
    <cfRule type="expression" dxfId="625" priority="132">
      <formula>$D$16="◯"</formula>
    </cfRule>
    <cfRule type="expression" dxfId="624" priority="133">
      <formula>ISTEXT($D$17)</formula>
    </cfRule>
  </conditionalFormatting>
  <conditionalFormatting sqref="C21:C34">
    <cfRule type="expression" dxfId="623" priority="131">
      <formula>ISTEXT($C21)</formula>
    </cfRule>
  </conditionalFormatting>
  <conditionalFormatting sqref="D21:D34">
    <cfRule type="expression" dxfId="622" priority="130">
      <formula>ISNUMBER($D21)</formula>
    </cfRule>
  </conditionalFormatting>
  <conditionalFormatting sqref="E21:E34">
    <cfRule type="expression" dxfId="621" priority="129">
      <formula>ISTEXT($E21)</formula>
    </cfRule>
  </conditionalFormatting>
  <conditionalFormatting sqref="F21:F33">
    <cfRule type="expression" dxfId="620" priority="128">
      <formula>ISTEXT($F21)</formula>
    </cfRule>
  </conditionalFormatting>
  <conditionalFormatting sqref="H5">
    <cfRule type="expression" dxfId="619" priority="127">
      <formula>ISTEXT($H5)</formula>
    </cfRule>
  </conditionalFormatting>
  <conditionalFormatting sqref="M8:Q8">
    <cfRule type="expression" dxfId="618" priority="103">
      <formula>ISTEXT($M$8)</formula>
    </cfRule>
  </conditionalFormatting>
  <conditionalFormatting sqref="M9:Q9">
    <cfRule type="expression" dxfId="617" priority="24">
      <formula>$M$8=""</formula>
    </cfRule>
    <cfRule type="expression" dxfId="616" priority="101">
      <formula>NOT($M$8="その他")</formula>
    </cfRule>
    <cfRule type="expression" dxfId="615" priority="102">
      <formula>ISTEXT($M$9)</formula>
    </cfRule>
  </conditionalFormatting>
  <conditionalFormatting sqref="M10:Q10">
    <cfRule type="expression" dxfId="614" priority="100">
      <formula>ISTEXT($M$10)</formula>
    </cfRule>
  </conditionalFormatting>
  <conditionalFormatting sqref="M11">
    <cfRule type="expression" dxfId="613" priority="99">
      <formula>ISNUMBER($M$11)</formula>
    </cfRule>
  </conditionalFormatting>
  <conditionalFormatting sqref="M12">
    <cfRule type="expression" dxfId="612" priority="98">
      <formula>ISTEXT($M$12)</formula>
    </cfRule>
  </conditionalFormatting>
  <conditionalFormatting sqref="M13">
    <cfRule type="expression" dxfId="611" priority="97">
      <formula>ISTEXT($M$13)</formula>
    </cfRule>
  </conditionalFormatting>
  <conditionalFormatting sqref="M14">
    <cfRule type="expression" dxfId="610" priority="96">
      <formula>ISTEXT($M$14)</formula>
    </cfRule>
  </conditionalFormatting>
  <conditionalFormatting sqref="M15">
    <cfRule type="expression" dxfId="609" priority="95">
      <formula>ISTEXT($M$15)</formula>
    </cfRule>
  </conditionalFormatting>
  <conditionalFormatting sqref="M16">
    <cfRule type="expression" dxfId="608" priority="94">
      <formula>ISTEXT($M$16)</formula>
    </cfRule>
  </conditionalFormatting>
  <conditionalFormatting sqref="M17:Q17">
    <cfRule type="expression" dxfId="607" priority="92">
      <formula>$M$16="◯"</formula>
    </cfRule>
    <cfRule type="expression" dxfId="606" priority="93">
      <formula>ISTEXT($M$17)</formula>
    </cfRule>
  </conditionalFormatting>
  <conditionalFormatting sqref="L21:L34">
    <cfRule type="expression" dxfId="605" priority="91">
      <formula>ISTEXT($L21)</formula>
    </cfRule>
  </conditionalFormatting>
  <conditionalFormatting sqref="M21:M34">
    <cfRule type="expression" dxfId="604" priority="90">
      <formula>ISNUMBER($M21)</formula>
    </cfRule>
  </conditionalFormatting>
  <conditionalFormatting sqref="O21:O33">
    <cfRule type="expression" dxfId="603" priority="88">
      <formula>ISTEXT($O21)</formula>
    </cfRule>
  </conditionalFormatting>
  <conditionalFormatting sqref="Q5">
    <cfRule type="expression" dxfId="602" priority="87">
      <formula>ISTEXT($H5)</formula>
    </cfRule>
  </conditionalFormatting>
  <conditionalFormatting sqref="V8:Z8">
    <cfRule type="expression" dxfId="601" priority="83">
      <formula>ISTEXT($V$8)</formula>
    </cfRule>
  </conditionalFormatting>
  <conditionalFormatting sqref="V9:Z9">
    <cfRule type="expression" dxfId="600" priority="23">
      <formula>$V$8=""</formula>
    </cfRule>
    <cfRule type="expression" dxfId="599" priority="81">
      <formula>NOT($V$8="その他")</formula>
    </cfRule>
    <cfRule type="expression" dxfId="598" priority="82">
      <formula>ISTEXT($V$9)</formula>
    </cfRule>
  </conditionalFormatting>
  <conditionalFormatting sqref="V10:Z10">
    <cfRule type="expression" dxfId="597" priority="80">
      <formula>ISTEXT($V$10)</formula>
    </cfRule>
  </conditionalFormatting>
  <conditionalFormatting sqref="V11">
    <cfRule type="expression" dxfId="596" priority="79">
      <formula>ISNUMBER($V$11)</formula>
    </cfRule>
  </conditionalFormatting>
  <conditionalFormatting sqref="V12">
    <cfRule type="expression" dxfId="595" priority="78">
      <formula>ISTEXT($V$12)</formula>
    </cfRule>
  </conditionalFormatting>
  <conditionalFormatting sqref="V13">
    <cfRule type="expression" dxfId="594" priority="77">
      <formula>ISTEXT($V$13)</formula>
    </cfRule>
  </conditionalFormatting>
  <conditionalFormatting sqref="V14">
    <cfRule type="expression" dxfId="593" priority="76">
      <formula>ISTEXT($V$14)</formula>
    </cfRule>
  </conditionalFormatting>
  <conditionalFormatting sqref="V15">
    <cfRule type="expression" dxfId="592" priority="75">
      <formula>ISTEXT($V$15)</formula>
    </cfRule>
  </conditionalFormatting>
  <conditionalFormatting sqref="V16">
    <cfRule type="expression" dxfId="591" priority="74">
      <formula>ISTEXT($V$16)</formula>
    </cfRule>
  </conditionalFormatting>
  <conditionalFormatting sqref="V17:Z17">
    <cfRule type="expression" dxfId="590" priority="72">
      <formula>$V$16="◯"</formula>
    </cfRule>
    <cfRule type="expression" dxfId="589" priority="73">
      <formula>ISTEXT($V$17)</formula>
    </cfRule>
  </conditionalFormatting>
  <conditionalFormatting sqref="V21:V34">
    <cfRule type="expression" dxfId="588" priority="70">
      <formula>ISNUMBER(V21)</formula>
    </cfRule>
  </conditionalFormatting>
  <conditionalFormatting sqref="X21:X33">
    <cfRule type="expression" dxfId="587" priority="68">
      <formula>ISTEXT($X21)</formula>
    </cfRule>
  </conditionalFormatting>
  <conditionalFormatting sqref="Z5">
    <cfRule type="expression" dxfId="586" priority="67">
      <formula>ISTEXT($H5)</formula>
    </cfRule>
  </conditionalFormatting>
  <conditionalFormatting sqref="AE8:AI8">
    <cfRule type="expression" dxfId="585" priority="63">
      <formula>ISTEXT($AE$8)</formula>
    </cfRule>
  </conditionalFormatting>
  <conditionalFormatting sqref="AE9:AI9">
    <cfRule type="expression" dxfId="584" priority="22">
      <formula>$AE$8=""</formula>
    </cfRule>
    <cfRule type="expression" dxfId="583" priority="61">
      <formula>NOT($AE$8="その他")</formula>
    </cfRule>
    <cfRule type="expression" dxfId="582" priority="62">
      <formula>ISTEXT($AE$9)</formula>
    </cfRule>
  </conditionalFormatting>
  <conditionalFormatting sqref="AE10:AI10">
    <cfRule type="expression" dxfId="581" priority="60">
      <formula>ISTEXT($AE$10)</formula>
    </cfRule>
  </conditionalFormatting>
  <conditionalFormatting sqref="AE11">
    <cfRule type="expression" dxfId="580" priority="59">
      <formula>ISNUMBER($AE$11)</formula>
    </cfRule>
  </conditionalFormatting>
  <conditionalFormatting sqref="AE12">
    <cfRule type="expression" dxfId="579" priority="58">
      <formula>ISTEXT($AE$12)</formula>
    </cfRule>
  </conditionalFormatting>
  <conditionalFormatting sqref="AE13">
    <cfRule type="expression" dxfId="578" priority="57">
      <formula>ISTEXT($AE$13)</formula>
    </cfRule>
  </conditionalFormatting>
  <conditionalFormatting sqref="AE14">
    <cfRule type="expression" dxfId="577" priority="56">
      <formula>ISTEXT($AE$14)</formula>
    </cfRule>
  </conditionalFormatting>
  <conditionalFormatting sqref="AE15">
    <cfRule type="expression" dxfId="576" priority="55">
      <formula>ISTEXT($AE$15)</formula>
    </cfRule>
  </conditionalFormatting>
  <conditionalFormatting sqref="AE16">
    <cfRule type="expression" dxfId="575" priority="54">
      <formula>ISTEXT($AE$16)</formula>
    </cfRule>
  </conditionalFormatting>
  <conditionalFormatting sqref="AE17:AI17">
    <cfRule type="expression" dxfId="574" priority="52">
      <formula>$AE$16="◯"</formula>
    </cfRule>
    <cfRule type="expression" dxfId="573" priority="53">
      <formula>ISTEXT($AE$17)</formula>
    </cfRule>
  </conditionalFormatting>
  <conditionalFormatting sqref="AD21:AD34">
    <cfRule type="expression" dxfId="572" priority="51">
      <formula>ISTEXT($AD21)</formula>
    </cfRule>
  </conditionalFormatting>
  <conditionalFormatting sqref="AE21:AE34">
    <cfRule type="expression" dxfId="571" priority="50">
      <formula>ISNUMBER($AE21)</formula>
    </cfRule>
  </conditionalFormatting>
  <conditionalFormatting sqref="AG21:AG33">
    <cfRule type="expression" dxfId="570" priority="48">
      <formula>ISTEXT($AG21)</formula>
    </cfRule>
  </conditionalFormatting>
  <conditionalFormatting sqref="AI5">
    <cfRule type="expression" dxfId="569" priority="47">
      <formula>ISTEXT($H5)</formula>
    </cfRule>
  </conditionalFormatting>
  <conditionalFormatting sqref="AN8:AR8">
    <cfRule type="expression" dxfId="568" priority="43">
      <formula>ISTEXT($AN$8)</formula>
    </cfRule>
  </conditionalFormatting>
  <conditionalFormatting sqref="AN9:AR9">
    <cfRule type="expression" dxfId="567" priority="21">
      <formula>$AN$8=""</formula>
    </cfRule>
    <cfRule type="expression" dxfId="566" priority="41">
      <formula>NOT($AN8="その他")</formula>
    </cfRule>
    <cfRule type="expression" dxfId="565" priority="42">
      <formula>ISTEXT($AN$9)</formula>
    </cfRule>
  </conditionalFormatting>
  <conditionalFormatting sqref="AN10:AR10">
    <cfRule type="expression" dxfId="564" priority="40">
      <formula>ISTEXT($AN$10)</formula>
    </cfRule>
  </conditionalFormatting>
  <conditionalFormatting sqref="AN11">
    <cfRule type="expression" dxfId="563" priority="39">
      <formula>ISNUMBER($AN$11)</formula>
    </cfRule>
  </conditionalFormatting>
  <conditionalFormatting sqref="AN12">
    <cfRule type="expression" dxfId="562" priority="38">
      <formula>ISTEXT($AN$12)</formula>
    </cfRule>
  </conditionalFormatting>
  <conditionalFormatting sqref="AN13">
    <cfRule type="expression" dxfId="561" priority="37">
      <formula>ISTEXT($AN$13)</formula>
    </cfRule>
  </conditionalFormatting>
  <conditionalFormatting sqref="AN14">
    <cfRule type="expression" dxfId="560" priority="36">
      <formula>ISTEXT($AN$14)</formula>
    </cfRule>
  </conditionalFormatting>
  <conditionalFormatting sqref="AN15">
    <cfRule type="expression" dxfId="559" priority="35">
      <formula>ISTEXT($AN$15)</formula>
    </cfRule>
  </conditionalFormatting>
  <conditionalFormatting sqref="AN16">
    <cfRule type="expression" dxfId="558" priority="34">
      <formula>ISTEXT($AN$16)</formula>
    </cfRule>
  </conditionalFormatting>
  <conditionalFormatting sqref="AN17:AR17">
    <cfRule type="expression" dxfId="557" priority="32">
      <formula>$AN$16="◯"</formula>
    </cfRule>
    <cfRule type="expression" dxfId="556" priority="33">
      <formula>ISTEXT($AN$17)</formula>
    </cfRule>
  </conditionalFormatting>
  <conditionalFormatting sqref="AM21:AM34">
    <cfRule type="expression" dxfId="555" priority="31">
      <formula>ISTEXT($AM21)</formula>
    </cfRule>
  </conditionalFormatting>
  <conditionalFormatting sqref="AN21:AN34">
    <cfRule type="expression" dxfId="554" priority="30">
      <formula>ISNUMBER($AN21)</formula>
    </cfRule>
  </conditionalFormatting>
  <conditionalFormatting sqref="AP21:AP33">
    <cfRule type="expression" dxfId="553" priority="28">
      <formula>ISTEXT($AP21)</formula>
    </cfRule>
  </conditionalFormatting>
  <conditionalFormatting sqref="AR5">
    <cfRule type="expression" dxfId="552" priority="27">
      <formula>ISTEXT($H5)</formula>
    </cfRule>
  </conditionalFormatting>
  <conditionalFormatting sqref="AR2">
    <cfRule type="containsBlanks" dxfId="551" priority="11">
      <formula>LEN(TRIM(AR2))=0</formula>
    </cfRule>
    <cfRule type="containsBlanks" priority="12">
      <formula>LEN(TRIM(AR2))=0</formula>
    </cfRule>
  </conditionalFormatting>
  <conditionalFormatting sqref="Q2">
    <cfRule type="containsBlanks" dxfId="550" priority="17">
      <formula>LEN(TRIM(Q2))=0</formula>
    </cfRule>
    <cfRule type="containsBlanks" priority="18">
      <formula>LEN(TRIM(Q2))=0</formula>
    </cfRule>
  </conditionalFormatting>
  <conditionalFormatting sqref="Z2">
    <cfRule type="containsBlanks" dxfId="549" priority="15">
      <formula>LEN(TRIM(Z2))=0</formula>
    </cfRule>
    <cfRule type="containsBlanks" priority="16">
      <formula>LEN(TRIM(Z2))=0</formula>
    </cfRule>
  </conditionalFormatting>
  <conditionalFormatting sqref="AI2">
    <cfRule type="containsBlanks" dxfId="548" priority="13">
      <formula>LEN(TRIM(AI2))=0</formula>
    </cfRule>
    <cfRule type="containsBlanks" priority="14">
      <formula>LEN(TRIM(AI2))=0</formula>
    </cfRule>
  </conditionalFormatting>
  <conditionalFormatting sqref="D38:D39">
    <cfRule type="expression" dxfId="547" priority="10">
      <formula>ISTEXT(D38)</formula>
    </cfRule>
  </conditionalFormatting>
  <conditionalFormatting sqref="M38:M39">
    <cfRule type="expression" dxfId="546" priority="9">
      <formula>ISTEXT(M38)</formula>
    </cfRule>
  </conditionalFormatting>
  <conditionalFormatting sqref="V38:V39">
    <cfRule type="expression" dxfId="545" priority="8">
      <formula>ISTEXT(V38)</formula>
    </cfRule>
  </conditionalFormatting>
  <conditionalFormatting sqref="AE38:AE39">
    <cfRule type="expression" dxfId="544" priority="7">
      <formula>ISTEXT(AE38)</formula>
    </cfRule>
  </conditionalFormatting>
  <conditionalFormatting sqref="AN38:AN39">
    <cfRule type="expression" dxfId="543" priority="6">
      <formula>ISTEXT(AN38)</formula>
    </cfRule>
  </conditionalFormatting>
  <conditionalFormatting sqref="N21:N34">
    <cfRule type="expression" dxfId="542" priority="5">
      <formula>ISTEXT($N21)</formula>
    </cfRule>
  </conditionalFormatting>
  <conditionalFormatting sqref="W21:W34">
    <cfRule type="expression" dxfId="541" priority="4">
      <formula>ISTEXT($W21)</formula>
    </cfRule>
  </conditionalFormatting>
  <conditionalFormatting sqref="AF21:AF34">
    <cfRule type="expression" dxfId="540" priority="3">
      <formula>ISTEXT($AF21)</formula>
    </cfRule>
  </conditionalFormatting>
  <conditionalFormatting sqref="AO21:AO34">
    <cfRule type="expression" dxfId="539" priority="2">
      <formula>ISTEXT($AO21)</formula>
    </cfRule>
  </conditionalFormatting>
  <conditionalFormatting sqref="U21:U34">
    <cfRule type="expression" dxfId="5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row>
    <row r="3" spans="2:53">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row>
    <row r="5" spans="2:53" ht="22.5" customHeight="1">
      <c r="C5" s="156" t="s">
        <v>943</v>
      </c>
      <c r="D5" s="59"/>
      <c r="G5" s="69"/>
      <c r="H5" s="158"/>
      <c r="L5" s="156" t="s">
        <v>943</v>
      </c>
      <c r="M5" s="59"/>
      <c r="P5" s="69"/>
      <c r="Q5" s="158"/>
      <c r="U5" s="156" t="s">
        <v>943</v>
      </c>
      <c r="V5" s="59"/>
      <c r="Y5" s="69"/>
      <c r="Z5" s="158"/>
      <c r="AD5" s="156" t="s">
        <v>943</v>
      </c>
      <c r="AE5" s="59"/>
      <c r="AH5" s="69"/>
      <c r="AI5" s="158"/>
      <c r="AM5" s="156" t="s">
        <v>943</v>
      </c>
      <c r="AN5" s="59"/>
      <c r="AQ5" s="69"/>
      <c r="AR5" s="158"/>
      <c r="AT5" s="63" t="str">
        <f>IF(AT40="提出不可","提出可能が表示されてから提出表に◯をしてください。","提出可能")</f>
        <v>提出可能が表示されてから提出表に◯をしてください。</v>
      </c>
      <c r="AU5" s="63" t="str">
        <f>IF(AU40="提出不可","提出可能が表示されてから提出表に◯をしてください。","提出可能")</f>
        <v>提出可能が表示されてから提出表に◯をしてください。</v>
      </c>
      <c r="AV5" s="63" t="str">
        <f>IF(AV40="提出不可","提出可能が表示されてから提出表に◯をしてください。","提出可能")</f>
        <v>提出可能が表示されてから提出表に◯をしてください。</v>
      </c>
      <c r="AW5" s="63" t="str">
        <f>IF(AW40="提出不可","提出可能が表示されてから提出表に◯をしてください。","提出可能")</f>
        <v>提出可能が表示されてから提出表に◯をしてください。</v>
      </c>
      <c r="AX5" s="63" t="str">
        <f>IF(AX40="提出不可","提出可能が表示されてから提出表に◯をしてください。","提出可能")</f>
        <v>提出可能が表示されてから提出表に◯をしてください。</v>
      </c>
      <c r="AZ5" s="1"/>
      <c r="BA5" s="1"/>
    </row>
    <row r="6" spans="2:53" ht="9" customHeight="1">
      <c r="C6" s="59"/>
      <c r="D6" s="59"/>
      <c r="G6" s="69"/>
      <c r="H6" s="65"/>
      <c r="L6" s="59"/>
      <c r="M6" s="59"/>
      <c r="P6" s="69"/>
      <c r="Q6" s="65"/>
      <c r="U6" s="59"/>
      <c r="V6" s="59"/>
      <c r="Y6" s="69"/>
      <c r="Z6" s="65"/>
      <c r="AD6" s="59"/>
      <c r="AE6" s="59"/>
      <c r="AH6" s="69"/>
      <c r="AI6" s="65"/>
      <c r="AM6" s="59"/>
      <c r="AN6" s="59"/>
      <c r="AQ6" s="69"/>
      <c r="AR6" s="65"/>
    </row>
    <row r="7" spans="2:53">
      <c r="C7" s="60" t="s">
        <v>861</v>
      </c>
      <c r="L7" s="60" t="s">
        <v>861</v>
      </c>
      <c r="U7" s="60" t="s">
        <v>861</v>
      </c>
      <c r="AD7" s="60" t="s">
        <v>861</v>
      </c>
      <c r="AM7" s="60" t="s">
        <v>861</v>
      </c>
    </row>
    <row r="8" spans="2:53" ht="24.75" customHeight="1">
      <c r="B8" s="76" t="s">
        <v>667</v>
      </c>
      <c r="C8" s="146" t="s">
        <v>777</v>
      </c>
      <c r="D8" s="345"/>
      <c r="E8" s="346"/>
      <c r="F8" s="346"/>
      <c r="G8" s="346"/>
      <c r="H8" s="347"/>
      <c r="K8" s="76" t="s">
        <v>667</v>
      </c>
      <c r="L8" s="146" t="s">
        <v>777</v>
      </c>
      <c r="M8" s="380"/>
      <c r="N8" s="381"/>
      <c r="O8" s="381"/>
      <c r="P8" s="381"/>
      <c r="Q8" s="382"/>
      <c r="T8" s="76" t="s">
        <v>667</v>
      </c>
      <c r="U8" s="146" t="s">
        <v>777</v>
      </c>
      <c r="V8" s="380"/>
      <c r="W8" s="381"/>
      <c r="X8" s="381"/>
      <c r="Y8" s="381"/>
      <c r="Z8" s="382"/>
      <c r="AC8" s="76" t="s">
        <v>667</v>
      </c>
      <c r="AD8" s="146" t="s">
        <v>777</v>
      </c>
      <c r="AE8" s="380"/>
      <c r="AF8" s="381"/>
      <c r="AG8" s="381"/>
      <c r="AH8" s="381"/>
      <c r="AI8" s="382"/>
      <c r="AL8" s="76" t="s">
        <v>667</v>
      </c>
      <c r="AM8" s="146" t="s">
        <v>777</v>
      </c>
      <c r="AN8" s="380"/>
      <c r="AO8" s="381"/>
      <c r="AP8" s="381"/>
      <c r="AQ8" s="381"/>
      <c r="AR8" s="382"/>
      <c r="AT8" s="75" t="str">
        <f>IF(D8="その他","事業名称を入力してください。",IF(D8="教員業務支援員","◯",IF(D8="学習指導員","◯",IF(D8="部活動支援員","◯",IF(D8="ICT支援員（GIGAｽｸｰﾙｻﾎﾟｰﾀｰ除く）","◯",IF(D8="","実施事業を選択してください。","×"))))))</f>
        <v>実施事業を選択してください。</v>
      </c>
      <c r="AU8" s="75" t="str">
        <f>IF(M8="その他","事業名称を入力してください。",IF(M8="教員業務支援員","◯",IF(M8="学習指導員","◯",IF(M8="部活動支援員","◯",IF(M8="ICT支援員（GIGAｽｸｰﾙｻﾎﾟｰﾀｰ除く）","◯",IF(M8="","実施事業を選択してください。","×"))))))</f>
        <v>実施事業を選択してください。</v>
      </c>
      <c r="AV8" s="75" t="str">
        <f>IF(V8="その他","事業名称を入力してください。",IF(V8="教員業務支援員","◯",IF(V8="学習指導員","◯",IF(V8="部活動支援員","◯",IF(V8="ICT支援員（GIGAｽｸｰﾙｻﾎﾟｰﾀｰ除く）","◯",IF(V8="","実施事業を選択してください。","×"))))))</f>
        <v>実施事業を選択してください。</v>
      </c>
      <c r="AW8" s="75"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5"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880</v>
      </c>
    </row>
    <row r="9" spans="2:53" ht="32.25" customHeight="1">
      <c r="B9" s="76" t="s">
        <v>668</v>
      </c>
      <c r="C9" s="146" t="s">
        <v>778</v>
      </c>
      <c r="D9" s="368"/>
      <c r="E9" s="369"/>
      <c r="F9" s="369"/>
      <c r="G9" s="369"/>
      <c r="H9" s="370"/>
      <c r="K9" s="76" t="s">
        <v>668</v>
      </c>
      <c r="L9" s="146" t="s">
        <v>778</v>
      </c>
      <c r="M9" s="368"/>
      <c r="N9" s="369"/>
      <c r="O9" s="369"/>
      <c r="P9" s="369"/>
      <c r="Q9" s="370"/>
      <c r="T9" s="76" t="s">
        <v>668</v>
      </c>
      <c r="U9" s="146" t="s">
        <v>778</v>
      </c>
      <c r="V9" s="368"/>
      <c r="W9" s="369"/>
      <c r="X9" s="369"/>
      <c r="Y9" s="369"/>
      <c r="Z9" s="370"/>
      <c r="AC9" s="76" t="s">
        <v>668</v>
      </c>
      <c r="AD9" s="146" t="s">
        <v>778</v>
      </c>
      <c r="AE9" s="368"/>
      <c r="AF9" s="369"/>
      <c r="AG9" s="369"/>
      <c r="AH9" s="369"/>
      <c r="AI9" s="370"/>
      <c r="AL9" s="76" t="s">
        <v>668</v>
      </c>
      <c r="AM9" s="146" t="s">
        <v>778</v>
      </c>
      <c r="AN9" s="368"/>
      <c r="AO9" s="369"/>
      <c r="AP9" s="369"/>
      <c r="AQ9" s="369"/>
      <c r="AR9" s="370"/>
      <c r="AT9" s="75" t="str">
        <f>IF(AND((AT8="事業名称を入力してください。"),(ISTEXT(D9))),"◯",IF(D8="教員業務支援員","◯",IF(D8="学習指導員","◯",IF(D8="部活動支援員","◯",IF(D8="ICT支援員（GIGAｽｸｰﾙｻﾎﾟｰﾀｰ除く）","◯","×")))))</f>
        <v>×</v>
      </c>
      <c r="AU9" s="75" t="str">
        <f>IF(AND((AU8="事業名称を入力してください。"),(ISTEXT(M9))),"◯",IF(M8="教員業務支援員","◯",IF(M8="学習指導員","◯",IF(M8="部活動支援員","◯",IF(M8="ICT支援員（GIGAｽｸｰﾙｻﾎﾟｰﾀｰ除く）","◯","×")))))</f>
        <v>×</v>
      </c>
      <c r="AV9" s="75" t="str">
        <f>IF(AND((AV8="事業名称を入力してください。"),(ISTEXT(V9))),"◯",IF(V8="教員業務支援員","◯",IF(V8="学習指導員","◯",IF(V8="部活動支援員","◯",IF(V8="ICT支援員（VIVAｽｸｰﾙｻﾎﾟｰﾀｰ除く）","◯","×")))))</f>
        <v>×</v>
      </c>
      <c r="AW9" s="75" t="str">
        <f>IF(AND((AE8="事業名称を入力してください。"),(ISTEXT(AE9))),"◯",IF(AE8="教員業務支援員","◯",IF(AE8="学習指導員","◯",IF(AE8="部活動支援員","◯",IF(AE8="ICT支援員（GIGAｽｸｰﾙｻﾎﾟｰﾀｰ除く）","◯","×")))))</f>
        <v>×</v>
      </c>
      <c r="AX9" s="75" t="str">
        <f>IF(AND((AX8="事業名称を入力してください。"),(ISTEXT(AN9))),"◯",IF(AN8="教員業務支援員","◯",IF(AN8="学習指導員","◯",IF(AN8="部活動支援員","◯",IF(AN8="ICT支援員（GIGAｽｸｰﾙｻﾎﾟｰﾀｰ除く）","◯","×")))))</f>
        <v>×</v>
      </c>
    </row>
    <row r="10" spans="2:53" ht="50.25" customHeight="1">
      <c r="B10" s="76" t="s">
        <v>669</v>
      </c>
      <c r="C10" s="146" t="s">
        <v>666</v>
      </c>
      <c r="D10" s="342"/>
      <c r="E10" s="343"/>
      <c r="F10" s="343"/>
      <c r="G10" s="343"/>
      <c r="H10" s="344"/>
      <c r="K10" s="76" t="s">
        <v>669</v>
      </c>
      <c r="L10" s="146" t="s">
        <v>666</v>
      </c>
      <c r="M10" s="377"/>
      <c r="N10" s="378"/>
      <c r="O10" s="378"/>
      <c r="P10" s="378"/>
      <c r="Q10" s="379"/>
      <c r="T10" s="76" t="s">
        <v>669</v>
      </c>
      <c r="U10" s="146" t="s">
        <v>666</v>
      </c>
      <c r="V10" s="342"/>
      <c r="W10" s="343"/>
      <c r="X10" s="343"/>
      <c r="Y10" s="343"/>
      <c r="Z10" s="344"/>
      <c r="AC10" s="76" t="s">
        <v>669</v>
      </c>
      <c r="AD10" s="146" t="s">
        <v>666</v>
      </c>
      <c r="AE10" s="342"/>
      <c r="AF10" s="343"/>
      <c r="AG10" s="343"/>
      <c r="AH10" s="343"/>
      <c r="AI10" s="344"/>
      <c r="AL10" s="76" t="s">
        <v>669</v>
      </c>
      <c r="AM10" s="146" t="s">
        <v>666</v>
      </c>
      <c r="AN10" s="342"/>
      <c r="AO10" s="343"/>
      <c r="AP10" s="343"/>
      <c r="AQ10" s="343"/>
      <c r="AR10" s="344"/>
      <c r="AT10" s="75" t="str">
        <f>IF(ISTEXT($D$10),"◯","取組内容を入力してください。")</f>
        <v>取組内容を入力してください。</v>
      </c>
      <c r="AU10" s="75" t="str">
        <f>IF(ISTEXT($M$10),"◯","取組内容を入力してください。")</f>
        <v>取組内容を入力してください。</v>
      </c>
      <c r="AV10" s="75" t="str">
        <f>IF(ISTEXT($V$10),"◯","取組内容を入力してください。")</f>
        <v>取組内容を入力してください。</v>
      </c>
      <c r="AW10" s="75" t="str">
        <f>IF(ISTEXT($AE$10),"◯","取組内容を入力してください。")</f>
        <v>取組内容を入力してください。</v>
      </c>
      <c r="AX10" s="75" t="str">
        <f>IF(ISTEXT($AN$10),"◯","取組内容を入力してください。")</f>
        <v>取組内容を入力してください。</v>
      </c>
    </row>
    <row r="11" spans="2:53" ht="54.75" customHeight="1">
      <c r="B11" s="76" t="s">
        <v>670</v>
      </c>
      <c r="C11" s="197" t="s">
        <v>879</v>
      </c>
      <c r="D11" s="182"/>
      <c r="E11" s="83"/>
      <c r="F11" s="80"/>
      <c r="G11" s="80"/>
      <c r="H11" s="80"/>
      <c r="K11" s="76" t="s">
        <v>670</v>
      </c>
      <c r="L11" s="197" t="s">
        <v>879</v>
      </c>
      <c r="M11" s="182"/>
      <c r="N11" s="83"/>
      <c r="O11" s="80"/>
      <c r="P11" s="80"/>
      <c r="Q11" s="80"/>
      <c r="T11" s="76" t="s">
        <v>670</v>
      </c>
      <c r="U11" s="197" t="s">
        <v>879</v>
      </c>
      <c r="V11" s="182"/>
      <c r="W11" s="83"/>
      <c r="X11" s="80"/>
      <c r="Y11" s="80"/>
      <c r="Z11" s="80"/>
      <c r="AC11" s="76" t="s">
        <v>670</v>
      </c>
      <c r="AD11" s="197" t="s">
        <v>879</v>
      </c>
      <c r="AE11" s="182"/>
      <c r="AF11" s="83"/>
      <c r="AG11" s="80"/>
      <c r="AH11" s="80"/>
      <c r="AI11" s="80"/>
      <c r="AL11" s="76" t="s">
        <v>670</v>
      </c>
      <c r="AM11" s="197" t="s">
        <v>879</v>
      </c>
      <c r="AN11" s="182"/>
      <c r="AO11" s="83"/>
      <c r="AP11" s="80"/>
      <c r="AQ11" s="80"/>
      <c r="AR11" s="80"/>
      <c r="AT11" s="61">
        <f>D11</f>
        <v>0</v>
      </c>
      <c r="AU11" s="61">
        <f>M11</f>
        <v>0</v>
      </c>
      <c r="AV11" s="61">
        <f>V11</f>
        <v>0</v>
      </c>
      <c r="AW11" s="61">
        <f>AE11</f>
        <v>0</v>
      </c>
      <c r="AX11" s="61">
        <f>AN11</f>
        <v>0</v>
      </c>
      <c r="AY11" s="61">
        <f>SUM(AT11:AW11)</f>
        <v>0</v>
      </c>
      <c r="AZ11" s="61" t="str">
        <f>IF(AY11&gt;=30,"◯","×")</f>
        <v>×</v>
      </c>
    </row>
    <row r="12" spans="2:53" ht="45" customHeight="1">
      <c r="B12" s="155" t="s">
        <v>671</v>
      </c>
      <c r="C12" s="235" t="s">
        <v>928</v>
      </c>
      <c r="D12" s="182"/>
      <c r="E12" s="60"/>
      <c r="K12" s="155" t="s">
        <v>671</v>
      </c>
      <c r="L12" s="235" t="s">
        <v>928</v>
      </c>
      <c r="M12" s="182"/>
      <c r="N12" s="60"/>
      <c r="T12" s="155" t="s">
        <v>671</v>
      </c>
      <c r="U12" s="235" t="s">
        <v>928</v>
      </c>
      <c r="V12" s="182"/>
      <c r="W12" s="60"/>
      <c r="AC12" s="155" t="s">
        <v>671</v>
      </c>
      <c r="AD12" s="235" t="s">
        <v>928</v>
      </c>
      <c r="AE12" s="182"/>
      <c r="AF12" s="60"/>
      <c r="AL12" s="155" t="s">
        <v>671</v>
      </c>
      <c r="AM12" s="235" t="s">
        <v>928</v>
      </c>
      <c r="AN12" s="182"/>
      <c r="AO12" s="60"/>
      <c r="AT12" s="62" t="str">
        <f>IF(D12="","教職員名簿に記載のある教職員の場合◯を選択してください。","◯")</f>
        <v>教職員名簿に記載のある教職員の場合◯を選択してください。</v>
      </c>
      <c r="AU12" s="62" t="str">
        <f>IF(M12="","教職員名簿に記載のある教職員の場合◯を選択してください。","◯")</f>
        <v>教職員名簿に記載のある教職員の場合◯を選択してください。</v>
      </c>
      <c r="AV12" s="62" t="str">
        <f>IF(V12="","教職員名簿に記載のある教職員の場合◯を選択してください。","◯")</f>
        <v>教職員名簿に記載のある教職員の場合◯を選択してください。</v>
      </c>
      <c r="AW12" s="62" t="str">
        <f>IF(AE12="","教職員名簿に記載のある教職員の場合◯を選択してください。","◯")</f>
        <v>教職員名簿に記載のある教職員の場合◯を選択してください。</v>
      </c>
      <c r="AX12" s="62" t="str">
        <f>IF(AN12="","教職員名簿に記載のある教職員の場合◯を選択してください。","◯")</f>
        <v>教職員名簿に記載のある教職員の場合◯を選択してください。</v>
      </c>
    </row>
    <row r="13" spans="2:53" ht="34.5" customHeight="1">
      <c r="B13" s="145" t="s">
        <v>672</v>
      </c>
      <c r="C13" s="235" t="s">
        <v>850</v>
      </c>
      <c r="D13" s="232"/>
      <c r="K13" s="145" t="s">
        <v>672</v>
      </c>
      <c r="L13" s="235" t="s">
        <v>850</v>
      </c>
      <c r="M13" s="232"/>
      <c r="T13" s="145" t="s">
        <v>672</v>
      </c>
      <c r="U13" s="235" t="s">
        <v>850</v>
      </c>
      <c r="V13" s="232"/>
      <c r="AC13" s="145" t="s">
        <v>672</v>
      </c>
      <c r="AD13" s="235" t="s">
        <v>850</v>
      </c>
      <c r="AE13" s="232"/>
      <c r="AL13" s="145" t="s">
        <v>672</v>
      </c>
      <c r="AM13" s="235" t="s">
        <v>850</v>
      </c>
      <c r="AN13" s="232"/>
      <c r="AT13" s="62" t="str">
        <f>IF(D13="","補助対象者の氏名を入力してください。","◯")</f>
        <v>補助対象者の氏名を入力してください。</v>
      </c>
      <c r="AU13" s="62" t="str">
        <f>IF(M13="","補助対象者の氏名を入力してください。","◯")</f>
        <v>補助対象者の氏名を入力してください。</v>
      </c>
      <c r="AV13" s="62" t="str">
        <f>IF(V13="","補助対象者の氏名を入力してください。","◯")</f>
        <v>補助対象者の氏名を入力してください。</v>
      </c>
      <c r="AW13" s="62" t="str">
        <f>IF(AE13="","補助対象者の氏名を入力してください。","◯")</f>
        <v>補助対象者の氏名を入力してください。</v>
      </c>
      <c r="AX13" s="62" t="str">
        <f>IF(AN13="","補助対象者の氏名を入力してください。","◯")</f>
        <v>補助対象者の氏名を入力してください。</v>
      </c>
    </row>
    <row r="14" spans="2:53" ht="43.5" customHeight="1">
      <c r="B14" s="145" t="s">
        <v>676</v>
      </c>
      <c r="C14" s="82" t="s">
        <v>862</v>
      </c>
      <c r="D14" s="182"/>
      <c r="E14" s="64"/>
      <c r="K14" s="145" t="s">
        <v>676</v>
      </c>
      <c r="L14" s="82" t="s">
        <v>862</v>
      </c>
      <c r="M14" s="182"/>
      <c r="N14" s="64"/>
      <c r="T14" s="145" t="s">
        <v>676</v>
      </c>
      <c r="U14" s="82" t="s">
        <v>862</v>
      </c>
      <c r="V14" s="182"/>
      <c r="W14" s="64"/>
      <c r="AC14" s="145" t="s">
        <v>676</v>
      </c>
      <c r="AD14" s="82" t="s">
        <v>862</v>
      </c>
      <c r="AE14" s="182"/>
      <c r="AF14" s="64"/>
      <c r="AL14" s="145" t="s">
        <v>676</v>
      </c>
      <c r="AM14" s="82" t="s">
        <v>862</v>
      </c>
      <c r="AN14" s="182"/>
      <c r="AO14" s="64"/>
      <c r="AT14" s="62" t="str">
        <f>IF(D14="","併設校への勤務がある場合、選択してください。","◯")</f>
        <v>併設校への勤務がある場合、選択してください。</v>
      </c>
      <c r="AU14" s="62" t="str">
        <f>IF(M14="","併設校への勤務がある場合、選択してください。","◯")</f>
        <v>併設校への勤務がある場合、選択してください。</v>
      </c>
      <c r="AV14" s="62" t="str">
        <f>IF(V14="","併設校への勤務がある場合、選択してください。","◯")</f>
        <v>併設校への勤務がある場合、選択してください。</v>
      </c>
      <c r="AW14" s="62" t="str">
        <f>IF(AE14="","併設校への勤務がある場合、選択してください。","◯")</f>
        <v>併設校への勤務がある場合、選択してください。</v>
      </c>
      <c r="AX14" s="62" t="str">
        <f>IF(AN14="","併設校への勤務がある場合、選択してください。","◯")</f>
        <v>併設校への勤務がある場合、選択してください。</v>
      </c>
    </row>
    <row r="15" spans="2:53" ht="52.5" customHeight="1">
      <c r="B15" s="145" t="s">
        <v>673</v>
      </c>
      <c r="C15" s="236" t="s">
        <v>779</v>
      </c>
      <c r="D15" s="182"/>
      <c r="K15" s="145" t="s">
        <v>673</v>
      </c>
      <c r="L15" s="236" t="s">
        <v>779</v>
      </c>
      <c r="M15" s="182"/>
      <c r="T15" s="145" t="s">
        <v>673</v>
      </c>
      <c r="U15" s="236" t="s">
        <v>779</v>
      </c>
      <c r="V15" s="182"/>
      <c r="AC15" s="145" t="s">
        <v>673</v>
      </c>
      <c r="AD15" s="236" t="s">
        <v>779</v>
      </c>
      <c r="AE15" s="182"/>
      <c r="AL15" s="145" t="s">
        <v>673</v>
      </c>
      <c r="AM15" s="236" t="s">
        <v>779</v>
      </c>
      <c r="AN15" s="182"/>
      <c r="AT15" s="62" t="str">
        <f>IF(OR(D15="",D15="×"),"給与明細等、添付資料を準備出来たら選択してください。","◯")</f>
        <v>給与明細等、添付資料を準備出来たら選択してください。</v>
      </c>
      <c r="AU15" s="62" t="str">
        <f>IF(OR(M15="",M15="×"),"給与明細等、添付資料を準備出来たら選択してください。","◯")</f>
        <v>給与明細等、添付資料を準備出来たら選択してください。</v>
      </c>
      <c r="AV15" s="62" t="str">
        <f>IF(OR(V15="",V15="×"),"給与明細等、添付資料を準備出来たら選択してください。","◯")</f>
        <v>給与明細等、添付資料を準備出来たら選択してください。</v>
      </c>
      <c r="AW15" s="62" t="str">
        <f>IF(OR(AE15="",AE15="×"),"給与明細等、添付資料を準備出来たら選択してください。","◯")</f>
        <v>給与明細等、添付資料を準備出来たら選択してください。</v>
      </c>
      <c r="AX15" s="62" t="str">
        <f>IF(OR(AN15="",AN15="×"),"給与明細等、添付資料を準備出来たら選択してください。","◯")</f>
        <v>給与明細等、添付資料を準備出来たら選択してください。</v>
      </c>
    </row>
    <row r="16" spans="2:53" ht="54" customHeight="1">
      <c r="B16" s="145" t="s">
        <v>674</v>
      </c>
      <c r="C16" s="237" t="s">
        <v>795</v>
      </c>
      <c r="D16" s="233"/>
      <c r="E16" s="119"/>
      <c r="F16" s="119"/>
      <c r="G16" s="119"/>
      <c r="H16" s="119"/>
      <c r="K16" s="145" t="s">
        <v>674</v>
      </c>
      <c r="L16" s="237" t="s">
        <v>795</v>
      </c>
      <c r="M16" s="233"/>
      <c r="N16" s="119"/>
      <c r="O16" s="119"/>
      <c r="P16" s="119"/>
      <c r="Q16" s="119"/>
      <c r="T16" s="145" t="s">
        <v>674</v>
      </c>
      <c r="U16" s="237" t="s">
        <v>795</v>
      </c>
      <c r="V16" s="233"/>
      <c r="W16" s="119"/>
      <c r="X16" s="119"/>
      <c r="Y16" s="119"/>
      <c r="Z16" s="119"/>
      <c r="AC16" s="145" t="s">
        <v>674</v>
      </c>
      <c r="AD16" s="237" t="s">
        <v>795</v>
      </c>
      <c r="AE16" s="233"/>
      <c r="AF16" s="119"/>
      <c r="AG16" s="119"/>
      <c r="AH16" s="119"/>
      <c r="AI16" s="119"/>
      <c r="AL16" s="145" t="s">
        <v>674</v>
      </c>
      <c r="AM16" s="237" t="s">
        <v>795</v>
      </c>
      <c r="AN16" s="233"/>
      <c r="AO16" s="119"/>
      <c r="AP16" s="119"/>
      <c r="AQ16" s="119"/>
      <c r="AR16" s="119"/>
      <c r="AT16" s="62" t="str">
        <f>IF(D16="","資格証・履歴書等の添付資料を準備出来たら選択してください。","◯")</f>
        <v>資格証・履歴書等の添付資料を準備出来たら選択してください。</v>
      </c>
      <c r="AU16" s="62" t="str">
        <f>IF(M16="","資格証・履歴書等の添付資料を準備出来たら選択してください。","◯")</f>
        <v>資格証・履歴書等の添付資料を準備出来たら選択してください。</v>
      </c>
      <c r="AV16" s="62" t="str">
        <f>IF(V16="","資格証・履歴書等の添付資料を準備出来たら選択してください。","◯")</f>
        <v>資格証・履歴書等の添付資料を準備出来たら選択してください。</v>
      </c>
      <c r="AW16" s="62" t="str">
        <f>IF(AE16="","資格証・履歴書等の添付資料を準備出来たら選択してください。","◯")</f>
        <v>資格証・履歴書等の添付資料を準備出来たら選択してください。</v>
      </c>
      <c r="AX16" s="62" t="str">
        <f>IF(AN16="","資格証・履歴書等の添付資料を準備出来たら選択してください。","◯")</f>
        <v>資格証・履歴書等の添付資料を準備出来たら選択してください。</v>
      </c>
    </row>
    <row r="17" spans="2:50" ht="52.5" customHeight="1">
      <c r="B17" s="145" t="s">
        <v>675</v>
      </c>
      <c r="C17" s="235" t="s">
        <v>843</v>
      </c>
      <c r="D17" s="342"/>
      <c r="E17" s="343"/>
      <c r="F17" s="343"/>
      <c r="G17" s="343"/>
      <c r="H17" s="344"/>
      <c r="K17" s="145" t="s">
        <v>675</v>
      </c>
      <c r="L17" s="235" t="s">
        <v>843</v>
      </c>
      <c r="M17" s="342"/>
      <c r="N17" s="343"/>
      <c r="O17" s="343"/>
      <c r="P17" s="343"/>
      <c r="Q17" s="344"/>
      <c r="T17" s="145" t="s">
        <v>675</v>
      </c>
      <c r="U17" s="235" t="s">
        <v>843</v>
      </c>
      <c r="V17" s="342"/>
      <c r="W17" s="343"/>
      <c r="X17" s="343"/>
      <c r="Y17" s="343"/>
      <c r="Z17" s="344"/>
      <c r="AC17" s="145" t="s">
        <v>675</v>
      </c>
      <c r="AD17" s="235" t="s">
        <v>843</v>
      </c>
      <c r="AE17" s="342"/>
      <c r="AF17" s="343"/>
      <c r="AG17" s="343"/>
      <c r="AH17" s="343"/>
      <c r="AI17" s="344"/>
      <c r="AL17" s="145" t="s">
        <v>675</v>
      </c>
      <c r="AM17" s="235" t="s">
        <v>843</v>
      </c>
      <c r="AN17" s="342"/>
      <c r="AO17" s="343"/>
      <c r="AP17" s="343"/>
      <c r="AQ17" s="343"/>
      <c r="AR17" s="344"/>
      <c r="AT17" s="147" t="str">
        <f>IF($D$16="◯","◯",IF(ISTEXT($D$17),"◯","具体的に記載してください。"))</f>
        <v>具体的に記載してください。</v>
      </c>
      <c r="AU17" s="147" t="str">
        <f>IF($M$16="◯","◯",IF(ISTEXT($M$17),"◯","具体的に記載してください。"))</f>
        <v>具体的に記載してください。</v>
      </c>
      <c r="AV17" s="147" t="str">
        <f>IF($V$16="◯","◯",IF(ISTEXT($V$17),"◯","具体的に記載してください。"))</f>
        <v>具体的に記載してください。</v>
      </c>
      <c r="AW17" s="147" t="str">
        <f>IF($AE$16="◯","◯",IF(ISTEXT($AE$17),"◯","具体的に記載してください。"))</f>
        <v>具体的に記載してください。</v>
      </c>
      <c r="AX17" s="147" t="str">
        <f>IF($AN$16="◯","◯",IF(ISTEXT($AN$17),"◯","具体的に記載してください。"))</f>
        <v>具体的に記載してください。</v>
      </c>
    </row>
    <row r="18" spans="2:50">
      <c r="C18" s="63"/>
      <c r="D18" s="65"/>
      <c r="E18" s="65"/>
      <c r="F18" s="65"/>
      <c r="G18" s="65"/>
      <c r="H18" s="65"/>
      <c r="L18" s="63"/>
      <c r="M18" s="65"/>
      <c r="N18" s="65"/>
      <c r="O18" s="65"/>
      <c r="P18" s="65"/>
      <c r="Q18" s="65"/>
      <c r="U18" s="63"/>
      <c r="V18" s="65"/>
      <c r="W18" s="65"/>
      <c r="X18" s="65"/>
      <c r="Y18" s="65"/>
      <c r="Z18" s="65"/>
      <c r="AD18" s="63"/>
      <c r="AE18" s="65"/>
      <c r="AF18" s="65"/>
      <c r="AG18" s="65"/>
      <c r="AH18" s="65"/>
      <c r="AI18" s="65"/>
      <c r="AM18" s="63"/>
      <c r="AN18" s="65"/>
      <c r="AO18" s="65"/>
      <c r="AP18" s="65"/>
      <c r="AQ18" s="65"/>
      <c r="AR18" s="65"/>
    </row>
    <row r="19" spans="2:50">
      <c r="C19" s="216" t="s">
        <v>794</v>
      </c>
      <c r="L19" s="216" t="s">
        <v>794</v>
      </c>
      <c r="U19" s="216" t="s">
        <v>794</v>
      </c>
      <c r="AD19" s="216" t="s">
        <v>794</v>
      </c>
      <c r="AM19" s="216" t="s">
        <v>794</v>
      </c>
    </row>
    <row r="20" spans="2:50">
      <c r="C20" s="73" t="s">
        <v>646</v>
      </c>
      <c r="D20" s="250" t="s">
        <v>863</v>
      </c>
      <c r="E20" s="85" t="s">
        <v>648</v>
      </c>
      <c r="F20" s="204" t="s">
        <v>844</v>
      </c>
      <c r="L20" s="73" t="s">
        <v>646</v>
      </c>
      <c r="M20" s="250" t="s">
        <v>863</v>
      </c>
      <c r="N20" s="85" t="s">
        <v>648</v>
      </c>
      <c r="O20" s="204" t="s">
        <v>844</v>
      </c>
      <c r="U20" s="73" t="s">
        <v>646</v>
      </c>
      <c r="V20" s="250" t="s">
        <v>863</v>
      </c>
      <c r="W20" s="85" t="s">
        <v>648</v>
      </c>
      <c r="X20" s="204" t="s">
        <v>844</v>
      </c>
      <c r="AD20" s="73" t="s">
        <v>646</v>
      </c>
      <c r="AE20" s="250" t="s">
        <v>863</v>
      </c>
      <c r="AF20" s="85" t="s">
        <v>648</v>
      </c>
      <c r="AG20" s="204" t="s">
        <v>844</v>
      </c>
      <c r="AM20" s="73" t="s">
        <v>646</v>
      </c>
      <c r="AN20" s="250" t="s">
        <v>863</v>
      </c>
      <c r="AO20" s="85" t="s">
        <v>648</v>
      </c>
      <c r="AP20" s="204" t="s">
        <v>844</v>
      </c>
    </row>
    <row r="21" spans="2:50">
      <c r="C21" s="213"/>
      <c r="D21" s="214"/>
      <c r="E21" s="215"/>
      <c r="F21" s="245"/>
      <c r="L21" s="213"/>
      <c r="M21" s="214"/>
      <c r="N21" s="215"/>
      <c r="O21" s="245"/>
      <c r="U21" s="213"/>
      <c r="V21" s="214"/>
      <c r="W21" s="215"/>
      <c r="X21" s="245"/>
      <c r="AD21" s="213"/>
      <c r="AE21" s="214"/>
      <c r="AF21" s="215"/>
      <c r="AG21" s="245"/>
      <c r="AM21" s="213"/>
      <c r="AN21" s="214"/>
      <c r="AO21" s="215"/>
      <c r="AP21" s="249"/>
    </row>
    <row r="22" spans="2:50">
      <c r="C22" s="213"/>
      <c r="D22" s="214"/>
      <c r="E22" s="215"/>
      <c r="F22" s="245"/>
      <c r="L22" s="213"/>
      <c r="M22" s="214"/>
      <c r="N22" s="215"/>
      <c r="O22" s="245"/>
      <c r="U22" s="213"/>
      <c r="V22" s="214"/>
      <c r="W22" s="215"/>
      <c r="X22" s="245"/>
      <c r="AD22" s="213"/>
      <c r="AE22" s="214"/>
      <c r="AF22" s="215"/>
      <c r="AG22" s="245"/>
      <c r="AM22" s="213"/>
      <c r="AN22" s="214"/>
      <c r="AO22" s="215"/>
      <c r="AP22" s="249"/>
    </row>
    <row r="23" spans="2:50">
      <c r="C23" s="213"/>
      <c r="D23" s="214"/>
      <c r="E23" s="215"/>
      <c r="F23" s="245"/>
      <c r="L23" s="213"/>
      <c r="M23" s="214"/>
      <c r="N23" s="215"/>
      <c r="O23" s="245"/>
      <c r="U23" s="213"/>
      <c r="V23" s="214"/>
      <c r="W23" s="215"/>
      <c r="X23" s="245"/>
      <c r="AD23" s="213"/>
      <c r="AE23" s="214"/>
      <c r="AF23" s="215"/>
      <c r="AG23" s="245"/>
      <c r="AM23" s="213"/>
      <c r="AN23" s="214"/>
      <c r="AO23" s="215"/>
      <c r="AP23" s="249"/>
    </row>
    <row r="24" spans="2:50">
      <c r="C24" s="213"/>
      <c r="D24" s="214"/>
      <c r="E24" s="215"/>
      <c r="F24" s="245"/>
      <c r="L24" s="213"/>
      <c r="M24" s="214"/>
      <c r="N24" s="215"/>
      <c r="O24" s="245"/>
      <c r="U24" s="213"/>
      <c r="V24" s="214"/>
      <c r="W24" s="215"/>
      <c r="X24" s="245"/>
      <c r="AD24" s="213"/>
      <c r="AE24" s="214"/>
      <c r="AF24" s="215"/>
      <c r="AG24" s="245"/>
      <c r="AM24" s="213"/>
      <c r="AN24" s="214"/>
      <c r="AO24" s="215"/>
      <c r="AP24" s="249"/>
    </row>
    <row r="25" spans="2:50">
      <c r="C25" s="213"/>
      <c r="D25" s="214"/>
      <c r="E25" s="215"/>
      <c r="F25" s="245"/>
      <c r="L25" s="213"/>
      <c r="M25" s="214"/>
      <c r="N25" s="215"/>
      <c r="O25" s="245"/>
      <c r="U25" s="213"/>
      <c r="V25" s="214"/>
      <c r="W25" s="215"/>
      <c r="X25" s="245"/>
      <c r="AD25" s="213"/>
      <c r="AE25" s="214"/>
      <c r="AF25" s="215"/>
      <c r="AG25" s="245"/>
      <c r="AM25" s="213"/>
      <c r="AN25" s="214"/>
      <c r="AO25" s="215"/>
      <c r="AP25" s="249"/>
    </row>
    <row r="26" spans="2:50">
      <c r="C26" s="213"/>
      <c r="D26" s="214"/>
      <c r="E26" s="215"/>
      <c r="F26" s="245"/>
      <c r="L26" s="213"/>
      <c r="M26" s="214"/>
      <c r="N26" s="215"/>
      <c r="O26" s="245"/>
      <c r="U26" s="213"/>
      <c r="V26" s="214"/>
      <c r="W26" s="215"/>
      <c r="X26" s="245"/>
      <c r="AD26" s="213"/>
      <c r="AE26" s="214"/>
      <c r="AF26" s="215"/>
      <c r="AG26" s="245"/>
      <c r="AM26" s="213"/>
      <c r="AN26" s="214"/>
      <c r="AO26" s="215"/>
      <c r="AP26" s="249"/>
    </row>
    <row r="27" spans="2:50">
      <c r="C27" s="213"/>
      <c r="D27" s="214"/>
      <c r="E27" s="215"/>
      <c r="F27" s="245"/>
      <c r="L27" s="213"/>
      <c r="M27" s="214"/>
      <c r="N27" s="215"/>
      <c r="O27" s="245"/>
      <c r="U27" s="213"/>
      <c r="V27" s="214"/>
      <c r="W27" s="215"/>
      <c r="X27" s="245"/>
      <c r="AD27" s="213"/>
      <c r="AE27" s="214"/>
      <c r="AF27" s="215"/>
      <c r="AG27" s="245"/>
      <c r="AM27" s="213"/>
      <c r="AN27" s="214"/>
      <c r="AO27" s="215"/>
      <c r="AP27" s="249"/>
    </row>
    <row r="28" spans="2:50">
      <c r="C28" s="213"/>
      <c r="D28" s="214"/>
      <c r="E28" s="215"/>
      <c r="F28" s="245"/>
      <c r="L28" s="213"/>
      <c r="M28" s="214"/>
      <c r="N28" s="215"/>
      <c r="O28" s="245"/>
      <c r="U28" s="213"/>
      <c r="V28" s="214"/>
      <c r="W28" s="215"/>
      <c r="X28" s="245"/>
      <c r="AD28" s="213"/>
      <c r="AE28" s="214"/>
      <c r="AF28" s="215"/>
      <c r="AG28" s="245"/>
      <c r="AM28" s="213"/>
      <c r="AN28" s="214"/>
      <c r="AO28" s="215"/>
      <c r="AP28" s="249"/>
    </row>
    <row r="29" spans="2:50">
      <c r="C29" s="213"/>
      <c r="D29" s="214"/>
      <c r="E29" s="215"/>
      <c r="F29" s="245"/>
      <c r="L29" s="213"/>
      <c r="M29" s="214"/>
      <c r="N29" s="215"/>
      <c r="O29" s="245"/>
      <c r="U29" s="213"/>
      <c r="V29" s="214"/>
      <c r="W29" s="215"/>
      <c r="X29" s="245"/>
      <c r="AD29" s="213"/>
      <c r="AE29" s="214"/>
      <c r="AF29" s="215"/>
      <c r="AG29" s="245"/>
      <c r="AM29" s="213"/>
      <c r="AN29" s="214"/>
      <c r="AO29" s="215"/>
      <c r="AP29" s="249"/>
    </row>
    <row r="30" spans="2:50">
      <c r="C30" s="213"/>
      <c r="D30" s="214"/>
      <c r="E30" s="215"/>
      <c r="F30" s="245"/>
      <c r="L30" s="213"/>
      <c r="M30" s="214"/>
      <c r="N30" s="215"/>
      <c r="O30" s="245"/>
      <c r="U30" s="213"/>
      <c r="V30" s="214"/>
      <c r="W30" s="215"/>
      <c r="X30" s="245"/>
      <c r="AD30" s="213"/>
      <c r="AE30" s="214"/>
      <c r="AF30" s="215"/>
      <c r="AG30" s="245"/>
      <c r="AM30" s="213"/>
      <c r="AN30" s="214"/>
      <c r="AO30" s="215"/>
      <c r="AP30" s="249"/>
    </row>
    <row r="31" spans="2:50">
      <c r="C31" s="213"/>
      <c r="D31" s="214"/>
      <c r="E31" s="215"/>
      <c r="F31" s="245"/>
      <c r="L31" s="213"/>
      <c r="M31" s="214"/>
      <c r="N31" s="215"/>
      <c r="O31" s="245"/>
      <c r="U31" s="213"/>
      <c r="V31" s="214"/>
      <c r="W31" s="215"/>
      <c r="X31" s="245"/>
      <c r="AD31" s="213"/>
      <c r="AE31" s="214"/>
      <c r="AF31" s="215"/>
      <c r="AG31" s="245"/>
      <c r="AM31" s="213"/>
      <c r="AN31" s="214"/>
      <c r="AO31" s="215"/>
      <c r="AP31" s="249"/>
    </row>
    <row r="32" spans="2:50">
      <c r="C32" s="213"/>
      <c r="D32" s="214"/>
      <c r="E32" s="215"/>
      <c r="F32" s="245"/>
      <c r="L32" s="213"/>
      <c r="M32" s="214"/>
      <c r="N32" s="215"/>
      <c r="O32" s="245"/>
      <c r="U32" s="213"/>
      <c r="V32" s="214"/>
      <c r="W32" s="215"/>
      <c r="X32" s="245"/>
      <c r="AD32" s="213"/>
      <c r="AE32" s="214"/>
      <c r="AF32" s="215"/>
      <c r="AG32" s="245"/>
      <c r="AM32" s="213"/>
      <c r="AN32" s="214"/>
      <c r="AO32" s="215"/>
      <c r="AP32" s="249"/>
    </row>
    <row r="33" spans="3:52">
      <c r="C33" s="213"/>
      <c r="D33" s="214"/>
      <c r="E33" s="215"/>
      <c r="F33" s="245"/>
      <c r="L33" s="213"/>
      <c r="M33" s="214"/>
      <c r="N33" s="215"/>
      <c r="O33" s="245"/>
      <c r="U33" s="213"/>
      <c r="V33" s="214"/>
      <c r="W33" s="215"/>
      <c r="X33" s="245"/>
      <c r="AD33" s="213"/>
      <c r="AE33" s="214"/>
      <c r="AF33" s="215"/>
      <c r="AG33" s="245"/>
      <c r="AM33" s="213"/>
      <c r="AN33" s="214"/>
      <c r="AO33" s="215"/>
      <c r="AP33" s="249"/>
    </row>
    <row r="34" spans="3:52">
      <c r="C34" s="213"/>
      <c r="D34" s="214"/>
      <c r="E34" s="215"/>
      <c r="F34" s="245"/>
      <c r="L34" s="213"/>
      <c r="M34" s="214"/>
      <c r="N34" s="215"/>
      <c r="O34" s="245"/>
      <c r="U34" s="213"/>
      <c r="V34" s="214"/>
      <c r="W34" s="215"/>
      <c r="X34" s="245"/>
      <c r="AD34" s="213"/>
      <c r="AE34" s="214"/>
      <c r="AF34" s="215"/>
      <c r="AG34" s="245"/>
      <c r="AM34" s="213"/>
      <c r="AN34" s="214"/>
      <c r="AO34" s="215"/>
      <c r="AP34" s="249"/>
    </row>
    <row r="35" spans="3:52">
      <c r="C35" s="73" t="s">
        <v>649</v>
      </c>
      <c r="D35" s="86">
        <f>SUM(D21:D34)</f>
        <v>0</v>
      </c>
      <c r="E35" s="72"/>
      <c r="F35" s="71"/>
      <c r="L35" s="73" t="s">
        <v>649</v>
      </c>
      <c r="M35" s="86">
        <f>SUM(M21:M34)</f>
        <v>0</v>
      </c>
      <c r="N35" s="72"/>
      <c r="O35" s="71"/>
      <c r="U35" s="73" t="s">
        <v>649</v>
      </c>
      <c r="V35" s="86">
        <f>SUM(V21:V34)</f>
        <v>0</v>
      </c>
      <c r="W35" s="72"/>
      <c r="X35" s="71"/>
      <c r="AD35" s="73" t="s">
        <v>649</v>
      </c>
      <c r="AE35" s="86">
        <f>SUM(AE21:AE34)</f>
        <v>0</v>
      </c>
      <c r="AF35" s="72"/>
      <c r="AG35" s="71"/>
      <c r="AM35" s="73" t="s">
        <v>649</v>
      </c>
      <c r="AN35" s="86">
        <f>SUM(AN21:AN34)</f>
        <v>0</v>
      </c>
      <c r="AO35" s="72"/>
      <c r="AP35" s="71"/>
      <c r="AT35" s="157">
        <f>D35</f>
        <v>0</v>
      </c>
      <c r="AU35" s="251">
        <f>M35</f>
        <v>0</v>
      </c>
      <c r="AV35" s="251">
        <f>V35</f>
        <v>0</v>
      </c>
      <c r="AW35" s="251">
        <f>AE35</f>
        <v>0</v>
      </c>
      <c r="AX35" s="251">
        <f>AN35</f>
        <v>0</v>
      </c>
      <c r="AY35" s="262">
        <f>SUM(AT35:AX35)</f>
        <v>0</v>
      </c>
      <c r="AZ35" s="62" t="str">
        <f>IF(AY35&gt;=900000,"◯","×")</f>
        <v>×</v>
      </c>
    </row>
    <row r="36" spans="3:52" ht="9.75" customHeight="1"/>
    <row r="37" spans="3:52" ht="7.5" customHeight="1"/>
    <row r="38" spans="3:52" ht="26.25" hidden="1" customHeight="1">
      <c r="C38" s="68" t="s">
        <v>645</v>
      </c>
      <c r="D38" s="165" t="str">
        <f>AT38</f>
        <v>該当する項目が全て選択・入力されているか確認してください。</v>
      </c>
      <c r="L38" s="68" t="s">
        <v>645</v>
      </c>
      <c r="M38" s="165" t="str">
        <f>AU38</f>
        <v>該当する項目が全て選択・入力されているか確認してください。</v>
      </c>
      <c r="U38" s="68" t="s">
        <v>645</v>
      </c>
      <c r="V38" s="78" t="str">
        <f>AV38</f>
        <v>該当する項目が全て選択・入力されているか確認してください。</v>
      </c>
      <c r="AD38" s="68" t="s">
        <v>645</v>
      </c>
      <c r="AE38" s="78" t="str">
        <f>AW38</f>
        <v>該当する項目が全て選択・入力されているか確認してください。</v>
      </c>
      <c r="AM38" s="68" t="s">
        <v>645</v>
      </c>
      <c r="AN38" s="78" t="str">
        <f>AX38</f>
        <v>該当する項目が全て選択・入力されているか確認してください。</v>
      </c>
      <c r="AT38" s="62" t="str">
        <f>IF(AND(OR(AT8="◯",AT8="事業名称を入力してください。"),AT9="◯",AT10="◯",$AZ$11="◯",AT13="◯",AT14="◯",AT15="◯",AT16="◯",AT17="◯",$AZ$35="◯"),"◯","該当する項目が全て選択・入力されているか確認してください。")</f>
        <v>該当する項目が全て選択・入力されているか確認してください。</v>
      </c>
      <c r="AU38" s="62" t="str">
        <f>IF(AND(OR(AU8="◯",AU8="事業名称を入力してください。"),AU9="◯",AU10="◯",$AZ$11="◯",AU13="◯",AU14="◯",AU15="◯",AU16="◯",AU17="◯",$AZ$35="◯"),"◯","該当する項目が全て選択・入力されているか確認してください。")</f>
        <v>該当する項目が全て選択・入力されているか確認してください。</v>
      </c>
      <c r="AV38" s="62" t="str">
        <f>IF(AND(OR(AV8="◯",AV8="事業名称を入力してください。"),AV9="◯",AV10="◯",$AZ$11="◯",AV13="◯",AV14="◯",AV15="◯",AV16="◯",AV17="◯",$AZ$35="◯"),"◯","該当する項目が全て選択・入力されているか確認してください。")</f>
        <v>該当する項目が全て選択・入力されているか確認してください。</v>
      </c>
      <c r="AW38" s="62" t="str">
        <f>IF(AND(OR(AW8="◯",AW8="事業名称を入力してください。"),AW9="◯",AW10="◯",$AZ$11="◯",AW13="◯",AW14="◯",AW15="◯",AW16="◯",AW17="◯",$AZ$35="◯"),"◯","該当する項目が全て選択・入力されているか確認してください。")</f>
        <v>該当する項目が全て選択・入力されているか確認してください。</v>
      </c>
      <c r="AX38" s="62"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8" t="s">
        <v>644</v>
      </c>
      <c r="D39" s="165" t="str">
        <f>AT39</f>
        <v>金額を確認してください。</v>
      </c>
      <c r="L39" s="68" t="s">
        <v>644</v>
      </c>
      <c r="M39" s="165" t="str">
        <f>AU39</f>
        <v>金額を確認してください。</v>
      </c>
      <c r="U39" s="68" t="s">
        <v>644</v>
      </c>
      <c r="V39" s="78" t="str">
        <f>AV39</f>
        <v>金額を確認してください。</v>
      </c>
      <c r="AD39" s="68" t="s">
        <v>644</v>
      </c>
      <c r="AE39" s="78" t="str">
        <f>AW39</f>
        <v>金額を確認してください。</v>
      </c>
      <c r="AM39" s="68" t="s">
        <v>644</v>
      </c>
      <c r="AN39" s="78" t="str">
        <f>AX39</f>
        <v>金額を確認してください。</v>
      </c>
      <c r="AT39" s="62" t="str">
        <f>IF($AZ$35="◯","◯","金額を確認してください。")</f>
        <v>金額を確認してください。</v>
      </c>
      <c r="AU39" s="62" t="str">
        <f>IF($AZ$35="◯","◯","金額を確認してください。")</f>
        <v>金額を確認してください。</v>
      </c>
      <c r="AV39" s="62" t="str">
        <f>IF($AZ$35="◯","◯","金額を確認してください。")</f>
        <v>金額を確認してください。</v>
      </c>
      <c r="AW39" s="62" t="str">
        <f>IF($AZ$35="◯","◯","金額を確認してください。")</f>
        <v>金額を確認してください。</v>
      </c>
      <c r="AX39" s="62" t="str">
        <f>IF($AZ$35="◯","◯","金額を確認してください。")</f>
        <v>金額を確認してください。</v>
      </c>
    </row>
    <row r="40" spans="3:52" ht="18" customHeight="1">
      <c r="AT40" s="218" t="str">
        <f>IF(AND((D38="◯"),(D39="◯")),"提出可能","提出不可")</f>
        <v>提出不可</v>
      </c>
      <c r="AU40" s="218" t="str">
        <f>IF(AND((M38="◯"),(M39="◯")),"提出可能","提出不可")</f>
        <v>提出不可</v>
      </c>
      <c r="AV40" s="218" t="str">
        <f>IF(AND((V38="◯"),(V39="◯")),"提出可能","提出不可")</f>
        <v>提出不可</v>
      </c>
      <c r="AW40" s="218" t="str">
        <f>IF(AND((AE38="◯"),(AE39="◯")),"提出可能","提出不可")</f>
        <v>提出不可</v>
      </c>
      <c r="AX40" s="218" t="str">
        <f>IF(AND((AN38="◯"),(AN39="◯")),"提出可能","提出不可")</f>
        <v>提出不可</v>
      </c>
    </row>
  </sheetData>
  <sheetProtection password="CA98" sheet="1" formatCells="0" formatColumns="0" formatRows="0"/>
  <mergeCells count="20">
    <mergeCell ref="D10:H10"/>
    <mergeCell ref="M10:Q10"/>
    <mergeCell ref="V10:Z10"/>
    <mergeCell ref="AE10:AI10"/>
    <mergeCell ref="AN10:AR10"/>
    <mergeCell ref="D17:H17"/>
    <mergeCell ref="M17:Q17"/>
    <mergeCell ref="V17:Z17"/>
    <mergeCell ref="AE17:AI17"/>
    <mergeCell ref="AN17:AR17"/>
    <mergeCell ref="D8:H8"/>
    <mergeCell ref="M8:Q8"/>
    <mergeCell ref="V8:Z8"/>
    <mergeCell ref="AE8:AI8"/>
    <mergeCell ref="AN8:AR8"/>
    <mergeCell ref="D9:H9"/>
    <mergeCell ref="M9:Q9"/>
    <mergeCell ref="V9:Z9"/>
    <mergeCell ref="AE9:AI9"/>
    <mergeCell ref="AN9:AR9"/>
  </mergeCells>
  <phoneticPr fontId="1"/>
  <conditionalFormatting sqref="H2">
    <cfRule type="containsBlanks" dxfId="537" priority="104">
      <formula>LEN(TRIM(H2))=0</formula>
    </cfRule>
    <cfRule type="containsBlanks" priority="105">
      <formula>LEN(TRIM(H2))=0</formula>
    </cfRule>
  </conditionalFormatting>
  <conditionalFormatting sqref="D8:H8">
    <cfRule type="expression" dxfId="536" priority="103">
      <formula>ISTEXT($D$8)</formula>
    </cfRule>
  </conditionalFormatting>
  <conditionalFormatting sqref="D9:H9">
    <cfRule type="expression" dxfId="535" priority="23">
      <formula>$D$8=""</formula>
    </cfRule>
    <cfRule type="expression" dxfId="534" priority="101">
      <formula>NOT($D8="その他")</formula>
    </cfRule>
    <cfRule type="expression" dxfId="533" priority="102">
      <formula>ISTEXT($D$9)</formula>
    </cfRule>
  </conditionalFormatting>
  <conditionalFormatting sqref="D10:H10">
    <cfRule type="expression" dxfId="532" priority="100">
      <formula>ISTEXT($D$10)</formula>
    </cfRule>
  </conditionalFormatting>
  <conditionalFormatting sqref="D11">
    <cfRule type="expression" dxfId="531" priority="99">
      <formula>ISNUMBER($D$11)</formula>
    </cfRule>
  </conditionalFormatting>
  <conditionalFormatting sqref="D12">
    <cfRule type="expression" dxfId="530" priority="98">
      <formula>ISTEXT($D$12)</formula>
    </cfRule>
  </conditionalFormatting>
  <conditionalFormatting sqref="D13">
    <cfRule type="expression" dxfId="529" priority="97">
      <formula>ISTEXT($D$13)</formula>
    </cfRule>
  </conditionalFormatting>
  <conditionalFormatting sqref="D14">
    <cfRule type="expression" dxfId="528" priority="96">
      <formula>ISTEXT($D$14)</formula>
    </cfRule>
  </conditionalFormatting>
  <conditionalFormatting sqref="D15">
    <cfRule type="expression" dxfId="527" priority="95">
      <formula>ISTEXT($D$15)</formula>
    </cfRule>
  </conditionalFormatting>
  <conditionalFormatting sqref="D16">
    <cfRule type="expression" dxfId="526" priority="94">
      <formula>ISTEXT($D$16)</formula>
    </cfRule>
  </conditionalFormatting>
  <conditionalFormatting sqref="D17:H17">
    <cfRule type="expression" dxfId="525" priority="92">
      <formula>$D$16="◯"</formula>
    </cfRule>
    <cfRule type="expression" dxfId="524" priority="93">
      <formula>ISTEXT($D$17)</formula>
    </cfRule>
  </conditionalFormatting>
  <conditionalFormatting sqref="C21:C34">
    <cfRule type="expression" dxfId="523" priority="91">
      <formula>ISTEXT($C21)</formula>
    </cfRule>
  </conditionalFormatting>
  <conditionalFormatting sqref="D21:D34">
    <cfRule type="expression" dxfId="522" priority="90">
      <formula>ISNUMBER($D21)</formula>
    </cfRule>
  </conditionalFormatting>
  <conditionalFormatting sqref="E21:E34">
    <cfRule type="expression" dxfId="521" priority="89">
      <formula>ISTEXT($E21)</formula>
    </cfRule>
  </conditionalFormatting>
  <conditionalFormatting sqref="F21:F33">
    <cfRule type="expression" dxfId="520" priority="88">
      <formula>ISTEXT($F21)</formula>
    </cfRule>
  </conditionalFormatting>
  <conditionalFormatting sqref="H5">
    <cfRule type="expression" dxfId="519" priority="87">
      <formula>ISTEXT($H5)</formula>
    </cfRule>
  </conditionalFormatting>
  <conditionalFormatting sqref="M8:Q8">
    <cfRule type="expression" dxfId="518" priority="86">
      <formula>ISTEXT($M$8)</formula>
    </cfRule>
  </conditionalFormatting>
  <conditionalFormatting sqref="M9:Q9">
    <cfRule type="expression" dxfId="517" priority="22">
      <formula>$M$8=""</formula>
    </cfRule>
    <cfRule type="expression" dxfId="516" priority="84">
      <formula>NOT($M$8="その他")</formula>
    </cfRule>
    <cfRule type="expression" dxfId="515" priority="85">
      <formula>ISTEXT($M$9)</formula>
    </cfRule>
  </conditionalFormatting>
  <conditionalFormatting sqref="M10:Q10">
    <cfRule type="expression" dxfId="514" priority="83">
      <formula>ISTEXT($M$10)</formula>
    </cfRule>
  </conditionalFormatting>
  <conditionalFormatting sqref="M11">
    <cfRule type="expression" dxfId="513" priority="82">
      <formula>ISNUMBER($M$11)</formula>
    </cfRule>
  </conditionalFormatting>
  <conditionalFormatting sqref="M12">
    <cfRule type="expression" dxfId="512" priority="81">
      <formula>ISTEXT($M$12)</formula>
    </cfRule>
  </conditionalFormatting>
  <conditionalFormatting sqref="M13">
    <cfRule type="expression" dxfId="511" priority="80">
      <formula>ISTEXT($M$13)</formula>
    </cfRule>
  </conditionalFormatting>
  <conditionalFormatting sqref="M14">
    <cfRule type="expression" dxfId="510" priority="79">
      <formula>ISTEXT($M$14)</formula>
    </cfRule>
  </conditionalFormatting>
  <conditionalFormatting sqref="M15">
    <cfRule type="expression" dxfId="509" priority="78">
      <formula>ISTEXT($M$15)</formula>
    </cfRule>
  </conditionalFormatting>
  <conditionalFormatting sqref="M16">
    <cfRule type="expression" dxfId="508" priority="77">
      <formula>ISTEXT($M$16)</formula>
    </cfRule>
  </conditionalFormatting>
  <conditionalFormatting sqref="M17:Q17">
    <cfRule type="expression" dxfId="507" priority="75">
      <formula>$M$16="◯"</formula>
    </cfRule>
    <cfRule type="expression" dxfId="506" priority="76">
      <formula>ISTEXT($M$17)</formula>
    </cfRule>
  </conditionalFormatting>
  <conditionalFormatting sqref="L21:L34">
    <cfRule type="expression" dxfId="505" priority="74">
      <formula>ISTEXT($L21)</formula>
    </cfRule>
  </conditionalFormatting>
  <conditionalFormatting sqref="M21:M34">
    <cfRule type="expression" dxfId="504" priority="73">
      <formula>ISNUMBER($M21)</formula>
    </cfRule>
  </conditionalFormatting>
  <conditionalFormatting sqref="O21:O33">
    <cfRule type="expression" dxfId="503" priority="72">
      <formula>ISTEXT($O21)</formula>
    </cfRule>
  </conditionalFormatting>
  <conditionalFormatting sqref="Q5">
    <cfRule type="expression" dxfId="502" priority="71">
      <formula>ISTEXT($H5)</formula>
    </cfRule>
  </conditionalFormatting>
  <conditionalFormatting sqref="V8:Z8">
    <cfRule type="expression" dxfId="501" priority="70">
      <formula>ISTEXT($V$8)</formula>
    </cfRule>
  </conditionalFormatting>
  <conditionalFormatting sqref="V9:Z9">
    <cfRule type="expression" dxfId="500" priority="21">
      <formula>$V$8=""</formula>
    </cfRule>
    <cfRule type="expression" dxfId="499" priority="68">
      <formula>NOT($V$8="その他")</formula>
    </cfRule>
    <cfRule type="expression" dxfId="498" priority="69">
      <formula>ISTEXT($V$9)</formula>
    </cfRule>
  </conditionalFormatting>
  <conditionalFormatting sqref="V10:Z10">
    <cfRule type="expression" dxfId="497" priority="67">
      <formula>ISTEXT($V$10)</formula>
    </cfRule>
  </conditionalFormatting>
  <conditionalFormatting sqref="V11">
    <cfRule type="expression" dxfId="496" priority="66">
      <formula>ISNUMBER($V$11)</formula>
    </cfRule>
  </conditionalFormatting>
  <conditionalFormatting sqref="V12">
    <cfRule type="expression" dxfId="495" priority="65">
      <formula>ISTEXT($V$12)</formula>
    </cfRule>
  </conditionalFormatting>
  <conditionalFormatting sqref="V13">
    <cfRule type="expression" dxfId="494" priority="64">
      <formula>ISTEXT($V$13)</formula>
    </cfRule>
  </conditionalFormatting>
  <conditionalFormatting sqref="V14">
    <cfRule type="expression" dxfId="493" priority="63">
      <formula>ISTEXT($V$14)</formula>
    </cfRule>
  </conditionalFormatting>
  <conditionalFormatting sqref="V15">
    <cfRule type="expression" dxfId="492" priority="62">
      <formula>ISTEXT($V$15)</formula>
    </cfRule>
  </conditionalFormatting>
  <conditionalFormatting sqref="V16">
    <cfRule type="expression" dxfId="491" priority="61">
      <formula>ISTEXT($V$16)</formula>
    </cfRule>
  </conditionalFormatting>
  <conditionalFormatting sqref="V17:Z17">
    <cfRule type="expression" dxfId="490" priority="59">
      <formula>$V$16="◯"</formula>
    </cfRule>
    <cfRule type="expression" dxfId="489" priority="60">
      <formula>ISTEXT($V$17)</formula>
    </cfRule>
  </conditionalFormatting>
  <conditionalFormatting sqref="V21:V34">
    <cfRule type="expression" dxfId="488" priority="58">
      <formula>ISNUMBER(V21)</formula>
    </cfRule>
  </conditionalFormatting>
  <conditionalFormatting sqref="X21:X33">
    <cfRule type="expression" dxfId="487" priority="57">
      <formula>ISTEXT($X21)</formula>
    </cfRule>
  </conditionalFormatting>
  <conditionalFormatting sqref="Z5">
    <cfRule type="expression" dxfId="486" priority="56">
      <formula>ISTEXT($H5)</formula>
    </cfRule>
  </conditionalFormatting>
  <conditionalFormatting sqref="AE8:AI8">
    <cfRule type="expression" dxfId="485" priority="55">
      <formula>ISTEXT($AE$8)</formula>
    </cfRule>
  </conditionalFormatting>
  <conditionalFormatting sqref="AE9:AI9">
    <cfRule type="expression" dxfId="484" priority="20">
      <formula>$AE$8=""</formula>
    </cfRule>
    <cfRule type="expression" dxfId="483" priority="53">
      <formula>NOT($AE$8="その他")</formula>
    </cfRule>
    <cfRule type="expression" dxfId="482" priority="54">
      <formula>ISTEXT($AE$9)</formula>
    </cfRule>
  </conditionalFormatting>
  <conditionalFormatting sqref="AE10:AI10">
    <cfRule type="expression" dxfId="481" priority="52">
      <formula>ISTEXT($AE$10)</formula>
    </cfRule>
  </conditionalFormatting>
  <conditionalFormatting sqref="AE11">
    <cfRule type="expression" dxfId="480" priority="51">
      <formula>ISNUMBER($AE$11)</formula>
    </cfRule>
  </conditionalFormatting>
  <conditionalFormatting sqref="AE12">
    <cfRule type="expression" dxfId="479" priority="50">
      <formula>ISTEXT($AE$12)</formula>
    </cfRule>
  </conditionalFormatting>
  <conditionalFormatting sqref="AE13">
    <cfRule type="expression" dxfId="478" priority="49">
      <formula>ISTEXT($AE$13)</formula>
    </cfRule>
  </conditionalFormatting>
  <conditionalFormatting sqref="AE14">
    <cfRule type="expression" dxfId="477" priority="48">
      <formula>ISTEXT($AE$14)</formula>
    </cfRule>
  </conditionalFormatting>
  <conditionalFormatting sqref="AE15">
    <cfRule type="expression" dxfId="476" priority="47">
      <formula>ISTEXT($AE$15)</formula>
    </cfRule>
  </conditionalFormatting>
  <conditionalFormatting sqref="AE16">
    <cfRule type="expression" dxfId="475" priority="46">
      <formula>ISTEXT($AE$16)</formula>
    </cfRule>
  </conditionalFormatting>
  <conditionalFormatting sqref="AE17:AI17">
    <cfRule type="expression" dxfId="474" priority="44">
      <formula>$AE$16="◯"</formula>
    </cfRule>
    <cfRule type="expression" dxfId="473" priority="45">
      <formula>ISTEXT($AE$17)</formula>
    </cfRule>
  </conditionalFormatting>
  <conditionalFormatting sqref="AD21:AD34">
    <cfRule type="expression" dxfId="472" priority="43">
      <formula>ISTEXT($AD21)</formula>
    </cfRule>
  </conditionalFormatting>
  <conditionalFormatting sqref="AE21:AE34">
    <cfRule type="expression" dxfId="471" priority="42">
      <formula>ISNUMBER($AE21)</formula>
    </cfRule>
  </conditionalFormatting>
  <conditionalFormatting sqref="AG21:AG33">
    <cfRule type="expression" dxfId="470" priority="41">
      <formula>ISTEXT($AG21)</formula>
    </cfRule>
  </conditionalFormatting>
  <conditionalFormatting sqref="AI5">
    <cfRule type="expression" dxfId="469" priority="40">
      <formula>ISTEXT($H5)</formula>
    </cfRule>
  </conditionalFormatting>
  <conditionalFormatting sqref="AN8:AR8">
    <cfRule type="expression" dxfId="468" priority="39">
      <formula>ISTEXT($AN$8)</formula>
    </cfRule>
  </conditionalFormatting>
  <conditionalFormatting sqref="AN9:AR9">
    <cfRule type="expression" dxfId="467" priority="19">
      <formula>$AN$8=""</formula>
    </cfRule>
    <cfRule type="expression" dxfId="466" priority="37">
      <formula>NOT($AN8="その他")</formula>
    </cfRule>
    <cfRule type="expression" dxfId="465" priority="38">
      <formula>ISTEXT($AN$9)</formula>
    </cfRule>
  </conditionalFormatting>
  <conditionalFormatting sqref="AN10:AR10">
    <cfRule type="expression" dxfId="464" priority="36">
      <formula>ISTEXT($AN$10)</formula>
    </cfRule>
  </conditionalFormatting>
  <conditionalFormatting sqref="AN11">
    <cfRule type="expression" dxfId="463" priority="35">
      <formula>ISNUMBER($AN$11)</formula>
    </cfRule>
  </conditionalFormatting>
  <conditionalFormatting sqref="AN12">
    <cfRule type="expression" dxfId="462" priority="34">
      <formula>ISTEXT($AN$12)</formula>
    </cfRule>
  </conditionalFormatting>
  <conditionalFormatting sqref="AN13">
    <cfRule type="expression" dxfId="461" priority="33">
      <formula>ISTEXT($AN$13)</formula>
    </cfRule>
  </conditionalFormatting>
  <conditionalFormatting sqref="AN14">
    <cfRule type="expression" dxfId="460" priority="32">
      <formula>ISTEXT($AN$14)</formula>
    </cfRule>
  </conditionalFormatting>
  <conditionalFormatting sqref="AN15">
    <cfRule type="expression" dxfId="459" priority="31">
      <formula>ISTEXT($AN$15)</formula>
    </cfRule>
  </conditionalFormatting>
  <conditionalFormatting sqref="AN16">
    <cfRule type="expression" dxfId="458" priority="30">
      <formula>ISTEXT($AN$16)</formula>
    </cfRule>
  </conditionalFormatting>
  <conditionalFormatting sqref="AN17:AR17">
    <cfRule type="expression" dxfId="457" priority="28">
      <formula>$AN$16="◯"</formula>
    </cfRule>
    <cfRule type="expression" dxfId="456" priority="29">
      <formula>ISTEXT($AN$17)</formula>
    </cfRule>
  </conditionalFormatting>
  <conditionalFormatting sqref="AM21:AM34">
    <cfRule type="expression" dxfId="455" priority="27">
      <formula>ISTEXT($AM21)</formula>
    </cfRule>
  </conditionalFormatting>
  <conditionalFormatting sqref="AN21:AN34">
    <cfRule type="expression" dxfId="454" priority="26">
      <formula>ISNUMBER($AN21)</formula>
    </cfRule>
  </conditionalFormatting>
  <conditionalFormatting sqref="AP21:AP33">
    <cfRule type="expression" dxfId="453" priority="25">
      <formula>ISTEXT($AP21)</formula>
    </cfRule>
  </conditionalFormatting>
  <conditionalFormatting sqref="AR5">
    <cfRule type="expression" dxfId="452" priority="24">
      <formula>ISTEXT($H5)</formula>
    </cfRule>
  </conditionalFormatting>
  <conditionalFormatting sqref="AR2">
    <cfRule type="containsBlanks" dxfId="451" priority="11">
      <formula>LEN(TRIM(AR2))=0</formula>
    </cfRule>
    <cfRule type="containsBlanks" priority="12">
      <formula>LEN(TRIM(AR2))=0</formula>
    </cfRule>
  </conditionalFormatting>
  <conditionalFormatting sqref="Q2">
    <cfRule type="containsBlanks" dxfId="450" priority="17">
      <formula>LEN(TRIM(Q2))=0</formula>
    </cfRule>
    <cfRule type="containsBlanks" priority="18">
      <formula>LEN(TRIM(Q2))=0</formula>
    </cfRule>
  </conditionalFormatting>
  <conditionalFormatting sqref="Z2">
    <cfRule type="containsBlanks" dxfId="449" priority="15">
      <formula>LEN(TRIM(Z2))=0</formula>
    </cfRule>
    <cfRule type="containsBlanks" priority="16">
      <formula>LEN(TRIM(Z2))=0</formula>
    </cfRule>
  </conditionalFormatting>
  <conditionalFormatting sqref="AI2">
    <cfRule type="containsBlanks" dxfId="448" priority="13">
      <formula>LEN(TRIM(AI2))=0</formula>
    </cfRule>
    <cfRule type="containsBlanks" priority="14">
      <formula>LEN(TRIM(AI2))=0</formula>
    </cfRule>
  </conditionalFormatting>
  <conditionalFormatting sqref="D38:D39">
    <cfRule type="expression" dxfId="447" priority="10">
      <formula>ISTEXT(D38)</formula>
    </cfRule>
  </conditionalFormatting>
  <conditionalFormatting sqref="M38:M39">
    <cfRule type="expression" dxfId="446" priority="9">
      <formula>ISTEXT(M38)</formula>
    </cfRule>
  </conditionalFormatting>
  <conditionalFormatting sqref="V38:V39">
    <cfRule type="expression" dxfId="445" priority="8">
      <formula>ISTEXT(V38)</formula>
    </cfRule>
  </conditionalFormatting>
  <conditionalFormatting sqref="AE38:AE39">
    <cfRule type="expression" dxfId="444" priority="7">
      <formula>ISTEXT(AE38)</formula>
    </cfRule>
  </conditionalFormatting>
  <conditionalFormatting sqref="AN38:AN39">
    <cfRule type="expression" dxfId="443" priority="6">
      <formula>ISTEXT(AN38)</formula>
    </cfRule>
  </conditionalFormatting>
  <conditionalFormatting sqref="N21:N34">
    <cfRule type="expression" dxfId="442" priority="5">
      <formula>ISTEXT($N21)</formula>
    </cfRule>
  </conditionalFormatting>
  <conditionalFormatting sqref="W21:W34">
    <cfRule type="expression" dxfId="441" priority="4">
      <formula>ISTEXT($W21)</formula>
    </cfRule>
  </conditionalFormatting>
  <conditionalFormatting sqref="AF21:AF34">
    <cfRule type="expression" dxfId="440" priority="3">
      <formula>ISTEXT($AF21)</formula>
    </cfRule>
  </conditionalFormatting>
  <conditionalFormatting sqref="AO21:AO34">
    <cfRule type="expression" dxfId="439" priority="2">
      <formula>ISTEXT($AO21)</formula>
    </cfRule>
  </conditionalFormatting>
  <conditionalFormatting sqref="U21:U34">
    <cfRule type="expression" dxfId="4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10.5" customWidth="1"/>
    <col min="8" max="8" width="14.25" customWidth="1"/>
    <col min="9" max="9" width="1.125" hidden="1" customWidth="1"/>
    <col min="10" max="10" width="2.125" hidden="1" customWidth="1"/>
    <col min="11" max="11" width="38.875" hidden="1" customWidth="1"/>
    <col min="12" max="12" width="0" hidden="1" customWidth="1"/>
  </cols>
  <sheetData>
    <row r="1" spans="2:11" ht="3.75" customHeight="1"/>
    <row r="2" spans="2:11">
      <c r="J2" s="164"/>
    </row>
    <row r="3" spans="2:11">
      <c r="G3" s="67" t="s">
        <v>1</v>
      </c>
      <c r="H3" s="202">
        <f>'提出表（表紙）'!I2</f>
        <v>0</v>
      </c>
      <c r="I3" s="234"/>
      <c r="J3" s="164"/>
    </row>
    <row r="4" spans="2:11">
      <c r="G4" s="67" t="s">
        <v>0</v>
      </c>
      <c r="H4" s="202" t="str">
        <f>'提出表（表紙）'!I3</f>
        <v/>
      </c>
      <c r="I4" s="234"/>
      <c r="J4" s="164"/>
    </row>
    <row r="5" spans="2:11" ht="6.75" customHeight="1">
      <c r="J5" s="164"/>
    </row>
    <row r="6" spans="2:11" ht="21" customHeight="1">
      <c r="B6" s="84" t="s">
        <v>942</v>
      </c>
      <c r="C6" s="84"/>
      <c r="D6" s="59"/>
      <c r="G6" s="69"/>
      <c r="H6" s="158"/>
      <c r="I6" s="158"/>
      <c r="J6" s="164"/>
      <c r="K6" s="66" t="e">
        <f>IF(AND(D38="◯",D39="◯"),"提出可能","提出不可")</f>
        <v>#DIV/0!</v>
      </c>
    </row>
    <row r="7" spans="2:11" ht="15.75" customHeight="1">
      <c r="C7" s="207" t="s">
        <v>861</v>
      </c>
      <c r="J7" s="164"/>
      <c r="K7" s="66"/>
    </row>
    <row r="8" spans="2:11" ht="36" customHeight="1">
      <c r="B8" s="76" t="s">
        <v>694</v>
      </c>
      <c r="C8" s="146" t="s">
        <v>692</v>
      </c>
      <c r="D8" s="179"/>
      <c r="E8" s="96"/>
      <c r="F8" s="97"/>
      <c r="H8" s="65"/>
      <c r="J8" s="164"/>
      <c r="K8" s="66" t="str">
        <f>IF(ISNUMBER(D8),"◯","基本金組入前年度収支差額を入力してください。")</f>
        <v>基本金組入前年度収支差額を入力してください。</v>
      </c>
    </row>
    <row r="9" spans="2:11" ht="28.5" customHeight="1">
      <c r="B9" s="76" t="s">
        <v>688</v>
      </c>
      <c r="C9" s="146" t="s">
        <v>693</v>
      </c>
      <c r="D9" s="179"/>
      <c r="E9" s="101"/>
      <c r="J9" s="164"/>
      <c r="K9" s="66" t="str">
        <f>IF(ISNUMBER(D9),"◯","事業収入を入力してください。")</f>
        <v>事業収入を入力してください。</v>
      </c>
    </row>
    <row r="10" spans="2:11" ht="24.75" customHeight="1">
      <c r="B10" s="60" t="s">
        <v>691</v>
      </c>
      <c r="C10" s="146" t="s">
        <v>785</v>
      </c>
      <c r="D10" s="154" t="e">
        <f>D8/D9</f>
        <v>#DIV/0!</v>
      </c>
      <c r="E10" s="98"/>
      <c r="J10" s="164"/>
      <c r="K10" s="66" t="s">
        <v>768</v>
      </c>
    </row>
    <row r="11" spans="2:11" ht="29.25" customHeight="1">
      <c r="B11" s="60" t="s">
        <v>695</v>
      </c>
      <c r="C11" s="146" t="s">
        <v>786</v>
      </c>
      <c r="D11" s="166" t="e">
        <f>IF(D10&lt;0,"◯","×")</f>
        <v>#DIV/0!</v>
      </c>
      <c r="E11" s="98"/>
      <c r="J11" s="164"/>
      <c r="K11" s="66" t="e">
        <f>IF(D11="◯","◯","×")</f>
        <v>#DIV/0!</v>
      </c>
    </row>
    <row r="12" spans="2:11" ht="18" customHeight="1">
      <c r="C12" s="153" t="s">
        <v>767</v>
      </c>
      <c r="D12" s="100" t="s">
        <v>881</v>
      </c>
      <c r="E12" s="99" t="s">
        <v>911</v>
      </c>
      <c r="F12" s="99" t="s">
        <v>941</v>
      </c>
      <c r="J12" s="164"/>
      <c r="K12" s="66"/>
    </row>
    <row r="13" spans="2:11" ht="31.5" customHeight="1">
      <c r="B13" s="76" t="s">
        <v>696</v>
      </c>
      <c r="C13" s="82" t="s">
        <v>787</v>
      </c>
      <c r="D13" s="180"/>
      <c r="E13" s="180"/>
      <c r="F13" s="180"/>
      <c r="J13" s="164"/>
      <c r="K13" s="66" t="str">
        <f>IF(AND(ISNUMBER(D13),ISNUMBER(E13),ISNUMBER(F13)),"◯","×")</f>
        <v>×</v>
      </c>
    </row>
    <row r="14" spans="2:11" ht="32.25" customHeight="1">
      <c r="B14" s="76" t="s">
        <v>697</v>
      </c>
      <c r="C14" s="82" t="s">
        <v>788</v>
      </c>
      <c r="D14" s="180"/>
      <c r="E14" s="180"/>
      <c r="F14" s="180"/>
      <c r="J14" s="164"/>
      <c r="K14" s="66" t="str">
        <f>IF(AND(ISNUMBER(D14),ISNUMBER(E14),ISNUMBER(F14)),"◯","×")</f>
        <v>×</v>
      </c>
    </row>
    <row r="15" spans="2:11" ht="36" customHeight="1">
      <c r="B15" s="60" t="s">
        <v>698</v>
      </c>
      <c r="C15" s="89" t="s">
        <v>793</v>
      </c>
      <c r="D15" s="166" t="str">
        <f>IF(AND(D13&gt;D14,E13&gt;E14,F13&gt;F14),"◯","×")</f>
        <v>×</v>
      </c>
      <c r="E15" s="98"/>
      <c r="J15" s="164"/>
      <c r="K15" s="66" t="str">
        <f>IF(D15="◯","◯","×")</f>
        <v>×</v>
      </c>
    </row>
    <row r="16" spans="2:11" ht="26.25" customHeight="1">
      <c r="B16" s="60" t="s">
        <v>699</v>
      </c>
      <c r="C16" s="89" t="s">
        <v>789</v>
      </c>
      <c r="D16" s="281"/>
      <c r="E16" s="98"/>
      <c r="J16" s="164"/>
      <c r="K16" s="66" t="str">
        <f>IF(ISTEXT(D16),"◯","経営計画の承認日を入力してください。")</f>
        <v>経営計画の承認日を入力してください。</v>
      </c>
    </row>
    <row r="17" spans="2:11" ht="29.25" customHeight="1">
      <c r="B17" s="60" t="s">
        <v>700</v>
      </c>
      <c r="C17" s="89" t="s">
        <v>790</v>
      </c>
      <c r="D17" s="281"/>
      <c r="E17" s="98"/>
      <c r="J17" s="164"/>
      <c r="K17" s="66" t="str">
        <f>IF(ISTEXT(D17),"◯","取組開始時期を入力してください。")</f>
        <v>取組開始時期を入力してください。</v>
      </c>
    </row>
    <row r="18" spans="2:11" ht="28.5" customHeight="1">
      <c r="B18" s="60" t="s">
        <v>686</v>
      </c>
      <c r="C18" s="89" t="s">
        <v>791</v>
      </c>
      <c r="D18" s="281"/>
      <c r="E18" s="98"/>
      <c r="J18" s="164"/>
      <c r="K18" s="66" t="str">
        <f>IF(ISTEXT(D18),"◯","達成見込み時期を入力してください。")</f>
        <v>達成見込み時期を入力してください。</v>
      </c>
    </row>
    <row r="19" spans="2:11" ht="34.5" customHeight="1">
      <c r="B19" s="60" t="s">
        <v>701</v>
      </c>
      <c r="C19" s="89" t="s">
        <v>690</v>
      </c>
      <c r="D19" s="168"/>
      <c r="E19" s="98"/>
      <c r="J19" s="164"/>
      <c r="K19" s="66" t="str">
        <f>IF(D19="◯","◯","×")</f>
        <v>×</v>
      </c>
    </row>
    <row r="20" spans="2:11" ht="36" customHeight="1">
      <c r="B20" s="60" t="s">
        <v>702</v>
      </c>
      <c r="C20" s="89" t="s">
        <v>792</v>
      </c>
      <c r="D20" s="181"/>
      <c r="E20" s="70"/>
      <c r="J20" s="164"/>
      <c r="K20" s="66" t="str">
        <f>IF(ISTEXT(D20),"◯","評価者を入力してください。")</f>
        <v>評価者を入力してください。</v>
      </c>
    </row>
    <row r="21" spans="2:11" ht="39" customHeight="1">
      <c r="B21" s="60" t="s">
        <v>703</v>
      </c>
      <c r="C21" s="89" t="s">
        <v>704</v>
      </c>
      <c r="D21" s="168"/>
      <c r="J21" s="164"/>
      <c r="K21" s="66" t="str">
        <f>IF(D21="◯","◯","×")</f>
        <v>×</v>
      </c>
    </row>
    <row r="22" spans="2:11" ht="6" customHeight="1">
      <c r="B22" s="60"/>
      <c r="C22" s="70"/>
      <c r="D22" s="98"/>
      <c r="J22" s="164"/>
      <c r="K22" s="66"/>
    </row>
    <row r="23" spans="2:11">
      <c r="C23" s="216" t="s">
        <v>794</v>
      </c>
      <c r="J23" s="164"/>
      <c r="K23" s="66"/>
    </row>
    <row r="24" spans="2:11">
      <c r="C24" s="73" t="s">
        <v>646</v>
      </c>
      <c r="D24" s="250" t="s">
        <v>863</v>
      </c>
      <c r="E24" s="85" t="s">
        <v>648</v>
      </c>
      <c r="F24" s="204" t="s">
        <v>844</v>
      </c>
      <c r="J24" s="164"/>
      <c r="K24" s="66"/>
    </row>
    <row r="25" spans="2:11">
      <c r="C25" s="213"/>
      <c r="D25" s="214"/>
      <c r="E25" s="215"/>
      <c r="F25" s="245"/>
      <c r="J25" s="164"/>
      <c r="K25" s="66"/>
    </row>
    <row r="26" spans="2:11">
      <c r="C26" s="213"/>
      <c r="D26" s="214"/>
      <c r="E26" s="215"/>
      <c r="F26" s="245"/>
      <c r="J26" s="164"/>
      <c r="K26" s="66"/>
    </row>
    <row r="27" spans="2:11">
      <c r="C27" s="213"/>
      <c r="D27" s="214"/>
      <c r="E27" s="215"/>
      <c r="F27" s="245"/>
      <c r="J27" s="164"/>
      <c r="K27" s="66"/>
    </row>
    <row r="28" spans="2:11">
      <c r="C28" s="213"/>
      <c r="D28" s="214"/>
      <c r="E28" s="215"/>
      <c r="F28" s="245"/>
      <c r="J28" s="164"/>
      <c r="K28" s="66"/>
    </row>
    <row r="29" spans="2:11">
      <c r="C29" s="213"/>
      <c r="D29" s="214"/>
      <c r="E29" s="215"/>
      <c r="F29" s="245"/>
      <c r="J29" s="164"/>
      <c r="K29" s="66"/>
    </row>
    <row r="30" spans="2:11">
      <c r="C30" s="213"/>
      <c r="D30" s="214"/>
      <c r="E30" s="215"/>
      <c r="F30" s="245"/>
      <c r="J30" s="164"/>
      <c r="K30" s="66"/>
    </row>
    <row r="31" spans="2:11">
      <c r="C31" s="213"/>
      <c r="D31" s="214"/>
      <c r="E31" s="215"/>
      <c r="F31" s="245"/>
      <c r="J31" s="164"/>
      <c r="K31" s="66"/>
    </row>
    <row r="32" spans="2:11">
      <c r="C32" s="213"/>
      <c r="D32" s="214"/>
      <c r="E32" s="215"/>
      <c r="F32" s="245"/>
      <c r="J32" s="164"/>
      <c r="K32" s="66"/>
    </row>
    <row r="33" spans="3:11">
      <c r="C33" s="213"/>
      <c r="D33" s="214"/>
      <c r="E33" s="215"/>
      <c r="F33" s="245"/>
      <c r="J33" s="164"/>
      <c r="K33" s="66"/>
    </row>
    <row r="34" spans="3:11">
      <c r="C34" s="213"/>
      <c r="D34" s="214"/>
      <c r="E34" s="215"/>
      <c r="F34" s="245"/>
      <c r="J34" s="164"/>
      <c r="K34" s="66"/>
    </row>
    <row r="35" spans="3:11">
      <c r="C35" s="213"/>
      <c r="D35" s="214"/>
      <c r="E35" s="215"/>
      <c r="F35" s="245"/>
      <c r="J35" s="164"/>
      <c r="K35" s="66"/>
    </row>
    <row r="36" spans="3:11" ht="15" customHeight="1">
      <c r="C36" s="73" t="s">
        <v>649</v>
      </c>
      <c r="D36" s="86">
        <f>SUM(D25:D35)</f>
        <v>0</v>
      </c>
      <c r="E36" s="72"/>
      <c r="F36" s="71"/>
      <c r="J36" s="164"/>
      <c r="K36" s="66" t="str">
        <f>IF(D36&gt;=600000,"◯","事業経費表を完成させてください。")</f>
        <v>事業経費表を完成させてください。</v>
      </c>
    </row>
    <row r="37" spans="3:11" ht="6" customHeight="1">
      <c r="J37" s="164"/>
      <c r="K37" s="163"/>
    </row>
    <row r="38" spans="3:11" ht="18" hidden="1" customHeight="1">
      <c r="C38" s="68" t="s">
        <v>645</v>
      </c>
      <c r="D38" s="78" t="e">
        <f>K38</f>
        <v>#DIV/0!</v>
      </c>
      <c r="K38" s="66" t="e">
        <f>IF(AND(K8="◯",K9="◯",K11="◯",K15="◯",K16="◯",K17="◯",K18="◯",K19="◯",K20="◯",K21="◯"),"◯","×")</f>
        <v>#DIV/0!</v>
      </c>
    </row>
    <row r="39" spans="3:11" ht="16.5" hidden="1" customHeight="1">
      <c r="C39" s="68" t="s">
        <v>644</v>
      </c>
      <c r="D39" s="165" t="str">
        <f>K36</f>
        <v>事業経費表を完成させてください。</v>
      </c>
    </row>
  </sheetData>
  <sheetProtection password="CA98" sheet="1" formatCells="0" formatColumns="0" formatRows="0"/>
  <phoneticPr fontId="1"/>
  <conditionalFormatting sqref="D9">
    <cfRule type="expression" dxfId="437" priority="39">
      <formula>ISNUMBER($D$9)</formula>
    </cfRule>
  </conditionalFormatting>
  <conditionalFormatting sqref="D8">
    <cfRule type="expression" dxfId="436" priority="38">
      <formula>ISNUMBER($D$8)</formula>
    </cfRule>
  </conditionalFormatting>
  <conditionalFormatting sqref="D10">
    <cfRule type="expression" dxfId="435" priority="37">
      <formula>ISNUMBER($D$10)</formula>
    </cfRule>
  </conditionalFormatting>
  <conditionalFormatting sqref="D11">
    <cfRule type="expression" dxfId="434" priority="36">
      <formula>ISTEXT($D$11)</formula>
    </cfRule>
  </conditionalFormatting>
  <conditionalFormatting sqref="D13">
    <cfRule type="expression" dxfId="433" priority="35">
      <formula>ISNUMBER($D13)</formula>
    </cfRule>
  </conditionalFormatting>
  <conditionalFormatting sqref="E13">
    <cfRule type="expression" dxfId="432" priority="34">
      <formula>ISNUMBER($E13)</formula>
    </cfRule>
  </conditionalFormatting>
  <conditionalFormatting sqref="F13">
    <cfRule type="expression" dxfId="431" priority="33">
      <formula>ISNUMBER($F13)</formula>
    </cfRule>
  </conditionalFormatting>
  <conditionalFormatting sqref="D14">
    <cfRule type="expression" dxfId="430" priority="32">
      <formula>ISNUMBER($D14)</formula>
    </cfRule>
  </conditionalFormatting>
  <conditionalFormatting sqref="E14">
    <cfRule type="expression" dxfId="429" priority="31">
      <formula>ISNUMBER($E14)</formula>
    </cfRule>
  </conditionalFormatting>
  <conditionalFormatting sqref="F14">
    <cfRule type="expression" dxfId="428" priority="30">
      <formula>ISNUMBER($F14)</formula>
    </cfRule>
  </conditionalFormatting>
  <conditionalFormatting sqref="D13:F14">
    <cfRule type="expression" dxfId="427" priority="29">
      <formula>$D$11="×"</formula>
    </cfRule>
  </conditionalFormatting>
  <conditionalFormatting sqref="D15:D21">
    <cfRule type="expression" dxfId="426" priority="28">
      <formula>$D$11="×"</formula>
    </cfRule>
  </conditionalFormatting>
  <conditionalFormatting sqref="D16">
    <cfRule type="expression" dxfId="425" priority="26">
      <formula>ISTEXT($D$16)</formula>
    </cfRule>
  </conditionalFormatting>
  <conditionalFormatting sqref="D17">
    <cfRule type="expression" dxfId="424" priority="25">
      <formula>ISTEXT($D$17)</formula>
    </cfRule>
  </conditionalFormatting>
  <conditionalFormatting sqref="D18">
    <cfRule type="expression" dxfId="423" priority="24">
      <formula>ISTEXT($D$18)</formula>
    </cfRule>
  </conditionalFormatting>
  <conditionalFormatting sqref="D19">
    <cfRule type="expression" dxfId="422" priority="23">
      <formula>ISTEXT($D$19)</formula>
    </cfRule>
  </conditionalFormatting>
  <conditionalFormatting sqref="D20">
    <cfRule type="expression" dxfId="421" priority="22">
      <formula>ISTEXT($D$20)</formula>
    </cfRule>
  </conditionalFormatting>
  <conditionalFormatting sqref="D21">
    <cfRule type="expression" dxfId="420" priority="21">
      <formula>ISTEXT($D$21)</formula>
    </cfRule>
  </conditionalFormatting>
  <conditionalFormatting sqref="C25">
    <cfRule type="expression" dxfId="419" priority="20">
      <formula>ISTEXT($C25)</formula>
    </cfRule>
  </conditionalFormatting>
  <conditionalFormatting sqref="C26">
    <cfRule type="expression" dxfId="418" priority="19">
      <formula>ISTEXT($C26)</formula>
    </cfRule>
  </conditionalFormatting>
  <conditionalFormatting sqref="C27">
    <cfRule type="expression" dxfId="417" priority="18">
      <formula>ISTEXT($C27)</formula>
    </cfRule>
  </conditionalFormatting>
  <conditionalFormatting sqref="C28">
    <cfRule type="expression" dxfId="416" priority="17">
      <formula>ISTEXT($C28)</formula>
    </cfRule>
  </conditionalFormatting>
  <conditionalFormatting sqref="C29">
    <cfRule type="expression" dxfId="415" priority="16">
      <formula>ISTEXT($C29)</formula>
    </cfRule>
  </conditionalFormatting>
  <conditionalFormatting sqref="C30">
    <cfRule type="expression" dxfId="414" priority="15">
      <formula>ISTEXT($C30)</formula>
    </cfRule>
  </conditionalFormatting>
  <conditionalFormatting sqref="C31">
    <cfRule type="expression" dxfId="413" priority="14">
      <formula>ISTEXT($C31)</formula>
    </cfRule>
  </conditionalFormatting>
  <conditionalFormatting sqref="C32">
    <cfRule type="expression" dxfId="412" priority="13">
      <formula>ISTEXT($C32)</formula>
    </cfRule>
  </conditionalFormatting>
  <conditionalFormatting sqref="C33">
    <cfRule type="expression" dxfId="411" priority="12">
      <formula>ISTEXT($C33)</formula>
    </cfRule>
  </conditionalFormatting>
  <conditionalFormatting sqref="C34">
    <cfRule type="expression" dxfId="410" priority="11">
      <formula>ISTEXT($C34)</formula>
    </cfRule>
  </conditionalFormatting>
  <conditionalFormatting sqref="C35">
    <cfRule type="expression" dxfId="409" priority="10">
      <formula>ISTEXT($C35)</formula>
    </cfRule>
  </conditionalFormatting>
  <conditionalFormatting sqref="D25:D35">
    <cfRule type="expression" dxfId="408" priority="9">
      <formula>ISNUMBER(D25)</formula>
    </cfRule>
  </conditionalFormatting>
  <conditionalFormatting sqref="E25:E35">
    <cfRule type="expression" dxfId="407" priority="8">
      <formula>ISTEXT(E25)</formula>
    </cfRule>
  </conditionalFormatting>
  <conditionalFormatting sqref="F25:F35">
    <cfRule type="expression" dxfId="406" priority="7">
      <formula>ISTEXT($F25)</formula>
    </cfRule>
  </conditionalFormatting>
  <conditionalFormatting sqref="D16:D21">
    <cfRule type="expression" dxfId="405" priority="6">
      <formula>$D$15="×"</formula>
    </cfRule>
  </conditionalFormatting>
  <conditionalFormatting sqref="C25:F35">
    <cfRule type="expression" dxfId="404" priority="5">
      <formula>$D$15="×"</formula>
    </cfRule>
  </conditionalFormatting>
  <conditionalFormatting sqref="D38:D39">
    <cfRule type="expression" dxfId="403" priority="4">
      <formula>ISTEXT($D38)</formula>
    </cfRule>
  </conditionalFormatting>
  <conditionalFormatting sqref="H6:I6">
    <cfRule type="expression" dxfId="402" priority="3">
      <formula>ISTEXT($H$6)</formula>
    </cfRule>
  </conditionalFormatting>
  <conditionalFormatting sqref="D15">
    <cfRule type="expression" dxfId="401" priority="2">
      <formula>ISNUMBER($D13:$F14)</formula>
    </cfRule>
  </conditionalFormatting>
  <conditionalFormatting sqref="D18">
    <cfRule type="expression" dxfId="400"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16" width="24" customWidth="1"/>
  </cols>
  <sheetData>
    <row r="2" spans="2:11">
      <c r="H2" s="67" t="s">
        <v>1</v>
      </c>
      <c r="I2" s="202">
        <f>'提出表（表紙）'!I2</f>
        <v>0</v>
      </c>
    </row>
    <row r="3" spans="2:11">
      <c r="H3" s="67" t="s">
        <v>0</v>
      </c>
      <c r="I3" s="202" t="str">
        <f>'提出表（表紙）'!I3</f>
        <v/>
      </c>
    </row>
    <row r="4" spans="2:11" ht="6.75" customHeight="1"/>
    <row r="5" spans="2:11" ht="21" customHeight="1">
      <c r="C5" s="84" t="s">
        <v>940</v>
      </c>
      <c r="D5" s="84"/>
      <c r="E5" s="84"/>
      <c r="F5" s="84"/>
      <c r="G5" s="84"/>
      <c r="H5" s="69"/>
      <c r="I5" s="158"/>
      <c r="K5" t="e">
        <f>IF(OR(E25&gt;0,E26&gt;0,E29&gt;0),"提出可能","提出不可")</f>
        <v>#VALUE!</v>
      </c>
    </row>
    <row r="6" spans="2:11" ht="17.25" customHeight="1">
      <c r="C6" t="s">
        <v>854</v>
      </c>
    </row>
    <row r="7" spans="2:11" ht="46.5" customHeight="1">
      <c r="C7" s="161" t="s">
        <v>705</v>
      </c>
      <c r="D7" s="160" t="s">
        <v>921</v>
      </c>
      <c r="E7" s="160" t="s">
        <v>762</v>
      </c>
      <c r="F7" s="160" t="s">
        <v>837</v>
      </c>
      <c r="G7" s="161" t="s">
        <v>710</v>
      </c>
      <c r="H7" s="162" t="s">
        <v>716</v>
      </c>
      <c r="I7" s="160" t="s">
        <v>717</v>
      </c>
      <c r="J7" s="244" t="s">
        <v>920</v>
      </c>
    </row>
    <row r="8" spans="2:11" ht="42.75" customHeight="1">
      <c r="C8" s="174"/>
      <c r="D8" s="148" t="str">
        <f t="shared" ref="D8:D18" si="0">IF($C8="神奈川県高体連表彰","令和５年度",IF($C8="高野連加入高のうち全国大会へ出場","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75"/>
      <c r="F8" s="176"/>
      <c r="G8" s="177"/>
      <c r="H8" s="177"/>
      <c r="I8" s="178"/>
      <c r="J8" s="182"/>
      <c r="K8" s="60" t="str">
        <f>IF(ISTEXT(C8),"◯","成績基準を選択して、黄色のセルを埋めてください。")</f>
        <v>成績基準を選択して、黄色のセルを埋めてください。</v>
      </c>
    </row>
    <row r="9" spans="2:11" ht="42.75" customHeight="1">
      <c r="C9" s="174"/>
      <c r="D9" s="148" t="str">
        <f t="shared" si="0"/>
        <v/>
      </c>
      <c r="E9" s="175"/>
      <c r="F9" s="176"/>
      <c r="G9" s="177"/>
      <c r="H9" s="177"/>
      <c r="I9" s="178"/>
      <c r="J9" s="182"/>
      <c r="K9" s="60" t="str">
        <f t="shared" ref="K9:K18" si="1">IF(ISTEXT(C9),"◯","成績基準を選択して、黄色のセルを埋めてください。")</f>
        <v>成績基準を選択して、黄色のセルを埋めてください。</v>
      </c>
    </row>
    <row r="10" spans="2:11" ht="42.75" customHeight="1">
      <c r="C10" s="174"/>
      <c r="D10" s="148" t="str">
        <f t="shared" si="0"/>
        <v/>
      </c>
      <c r="E10" s="175"/>
      <c r="F10" s="176"/>
      <c r="G10" s="177"/>
      <c r="H10" s="177"/>
      <c r="I10" s="178"/>
      <c r="J10" s="182"/>
      <c r="K10" s="60" t="str">
        <f t="shared" si="1"/>
        <v>成績基準を選択して、黄色のセルを埋めてください。</v>
      </c>
    </row>
    <row r="11" spans="2:11" ht="42.75" customHeight="1">
      <c r="C11" s="174"/>
      <c r="D11" s="148" t="str">
        <f t="shared" si="0"/>
        <v/>
      </c>
      <c r="E11" s="175"/>
      <c r="F11" s="176"/>
      <c r="G11" s="177"/>
      <c r="H11" s="177"/>
      <c r="I11" s="178"/>
      <c r="J11" s="182"/>
      <c r="K11" s="60" t="str">
        <f t="shared" si="1"/>
        <v>成績基準を選択して、黄色のセルを埋めてください。</v>
      </c>
    </row>
    <row r="12" spans="2:11" ht="42.75" customHeight="1">
      <c r="C12" s="174"/>
      <c r="D12" s="148" t="str">
        <f t="shared" si="0"/>
        <v/>
      </c>
      <c r="E12" s="175"/>
      <c r="F12" s="176"/>
      <c r="G12" s="177"/>
      <c r="H12" s="177"/>
      <c r="I12" s="178"/>
      <c r="J12" s="182"/>
      <c r="K12" s="60" t="str">
        <f t="shared" si="1"/>
        <v>成績基準を選択して、黄色のセルを埋めてください。</v>
      </c>
    </row>
    <row r="13" spans="2:11" ht="42.75" customHeight="1">
      <c r="C13" s="174"/>
      <c r="D13" s="148" t="str">
        <f t="shared" si="0"/>
        <v/>
      </c>
      <c r="E13" s="175"/>
      <c r="F13" s="176"/>
      <c r="G13" s="177"/>
      <c r="H13" s="177"/>
      <c r="I13" s="178"/>
      <c r="J13" s="182"/>
      <c r="K13" s="60" t="str">
        <f t="shared" si="1"/>
        <v>成績基準を選択して、黄色のセルを埋めてください。</v>
      </c>
    </row>
    <row r="14" spans="2:11" ht="42.75" customHeight="1">
      <c r="C14" s="174"/>
      <c r="D14" s="148" t="str">
        <f t="shared" si="0"/>
        <v/>
      </c>
      <c r="E14" s="175"/>
      <c r="F14" s="176"/>
      <c r="G14" s="177"/>
      <c r="H14" s="177"/>
      <c r="I14" s="178"/>
      <c r="J14" s="182"/>
      <c r="K14" s="60" t="str">
        <f t="shared" si="1"/>
        <v>成績基準を選択して、黄色のセルを埋めてください。</v>
      </c>
    </row>
    <row r="15" spans="2:11" ht="42.75" customHeight="1">
      <c r="C15" s="174"/>
      <c r="D15" s="148" t="str">
        <f t="shared" si="0"/>
        <v/>
      </c>
      <c r="E15" s="175"/>
      <c r="F15" s="176"/>
      <c r="G15" s="177"/>
      <c r="H15" s="177"/>
      <c r="I15" s="178"/>
      <c r="J15" s="182"/>
      <c r="K15" s="60" t="str">
        <f t="shared" si="1"/>
        <v>成績基準を選択して、黄色のセルを埋めてください。</v>
      </c>
    </row>
    <row r="16" spans="2:11" ht="42.75" customHeight="1">
      <c r="B16" s="103"/>
      <c r="C16" s="174"/>
      <c r="D16" s="148" t="str">
        <f t="shared" si="0"/>
        <v/>
      </c>
      <c r="E16" s="175"/>
      <c r="F16" s="176"/>
      <c r="G16" s="177"/>
      <c r="H16" s="177"/>
      <c r="I16" s="178"/>
      <c r="J16" s="182"/>
      <c r="K16" s="60" t="str">
        <f t="shared" si="1"/>
        <v>成績基準を選択して、黄色のセルを埋めてください。</v>
      </c>
    </row>
    <row r="17" spans="2:11" ht="42.75" customHeight="1">
      <c r="B17" s="103"/>
      <c r="C17" s="174"/>
      <c r="D17" s="148" t="str">
        <f t="shared" si="0"/>
        <v/>
      </c>
      <c r="E17" s="175"/>
      <c r="F17" s="176"/>
      <c r="G17" s="177"/>
      <c r="H17" s="177"/>
      <c r="I17" s="178"/>
      <c r="J17" s="182"/>
      <c r="K17" s="60" t="str">
        <f t="shared" si="1"/>
        <v>成績基準を選択して、黄色のセルを埋めてください。</v>
      </c>
    </row>
    <row r="18" spans="2:11" ht="42.75" customHeight="1">
      <c r="B18" s="103"/>
      <c r="C18" s="174"/>
      <c r="D18" s="148" t="str">
        <f t="shared" si="0"/>
        <v/>
      </c>
      <c r="E18" s="175"/>
      <c r="F18" s="176"/>
      <c r="G18" s="177"/>
      <c r="H18" s="177"/>
      <c r="I18" s="178"/>
      <c r="J18" s="182"/>
      <c r="K18" s="60" t="str">
        <f t="shared" si="1"/>
        <v>成績基準を選択して、黄色のセルを埋めてください。</v>
      </c>
    </row>
    <row r="19" spans="2:11" ht="21.75" customHeight="1">
      <c r="B19" s="70"/>
      <c r="C19" s="151" t="s">
        <v>763</v>
      </c>
      <c r="D19" s="150"/>
      <c r="E19" s="108"/>
      <c r="F19" s="108"/>
      <c r="G19" s="108"/>
      <c r="H19" s="149"/>
      <c r="I19" s="108"/>
    </row>
    <row r="20" spans="2:11" ht="28.5" customHeight="1">
      <c r="C20" s="60" t="s">
        <v>855</v>
      </c>
    </row>
    <row r="21" spans="2:11" ht="137.25" customHeight="1">
      <c r="C21" s="342"/>
      <c r="D21" s="343"/>
      <c r="E21" s="343"/>
      <c r="F21" s="343"/>
      <c r="G21" s="343"/>
      <c r="H21" s="343"/>
      <c r="I21" s="344"/>
      <c r="K21" s="76" t="str">
        <f>IF(AND(COUNTIF(C8:C18,"長年にわたり活発な部活動を続けるなど、他の模範となる成果を上げていること。"),ISTEXT(C21)),"◯","×")</f>
        <v>×</v>
      </c>
    </row>
    <row r="22" spans="2:11" ht="6" customHeight="1"/>
    <row r="23" spans="2:11" ht="15" hidden="1" customHeight="1">
      <c r="B23" s="70"/>
      <c r="C23" s="151"/>
      <c r="D23" s="150"/>
      <c r="E23" s="108"/>
      <c r="F23" s="108"/>
      <c r="G23" s="108"/>
      <c r="H23" s="149"/>
      <c r="I23" s="108"/>
    </row>
    <row r="24" spans="2:11" ht="16.5" hidden="1" customHeight="1">
      <c r="C24" s="102"/>
      <c r="D24" s="109" t="s">
        <v>715</v>
      </c>
      <c r="E24" s="109" t="s">
        <v>647</v>
      </c>
      <c r="F24" s="105"/>
      <c r="G24" s="105"/>
      <c r="H24" s="105"/>
      <c r="I24" s="105"/>
    </row>
    <row r="25" spans="2:11" ht="24.75" hidden="1" customHeight="1">
      <c r="C25" s="104" t="s">
        <v>712</v>
      </c>
      <c r="D25" s="252">
        <f>SUM(I8:I18)</f>
        <v>0</v>
      </c>
      <c r="E25" s="106">
        <f>D25*30</f>
        <v>0</v>
      </c>
      <c r="F25" s="105"/>
      <c r="G25" s="105"/>
      <c r="H25" s="105"/>
      <c r="I25" s="105"/>
    </row>
    <row r="26" spans="2:11" ht="26.25" hidden="1" customHeight="1">
      <c r="C26" s="104" t="s">
        <v>711</v>
      </c>
      <c r="D26" s="106">
        <f>COUNTIF(E8:E18,"団体(部全体）表彰")</f>
        <v>0</v>
      </c>
      <c r="E26" s="106">
        <f>D26*300</f>
        <v>0</v>
      </c>
      <c r="F26" s="105"/>
      <c r="G26" s="105"/>
      <c r="H26" s="105"/>
      <c r="I26" s="105"/>
    </row>
    <row r="27" spans="2:11" ht="22.5" hidden="1" customHeight="1">
      <c r="C27" s="104" t="s">
        <v>713</v>
      </c>
      <c r="D27" s="106" t="str">
        <f>IF(COUNTIF(C8:C18,"生徒の部活動加入率が高く、活動が積極的に行われていること。"),1,"")</f>
        <v/>
      </c>
      <c r="E27" s="106" t="s">
        <v>765</v>
      </c>
      <c r="F27" s="105"/>
      <c r="G27" s="105"/>
      <c r="H27" s="105"/>
      <c r="I27" s="105"/>
    </row>
    <row r="28" spans="2:11" ht="22.5" hidden="1" customHeight="1">
      <c r="C28" s="104" t="s">
        <v>714</v>
      </c>
      <c r="D28" s="106" t="str">
        <f>IF(COUNTIF(C8:C18,"長年にわたり活発な部活動を続けるなど、他の模範となる成果を上げていること。"),1,"")</f>
        <v/>
      </c>
      <c r="E28" s="106" t="s">
        <v>766</v>
      </c>
      <c r="F28" s="105"/>
      <c r="G28" s="105"/>
      <c r="H28" s="105"/>
      <c r="I28" s="105"/>
    </row>
    <row r="29" spans="2:11" ht="38.25" hidden="1" customHeight="1">
      <c r="C29" s="152" t="s">
        <v>764</v>
      </c>
      <c r="D29" s="106" t="str">
        <f>IF(OR(D27=1,D28=1),1,"")</f>
        <v/>
      </c>
      <c r="E29" s="106" t="e">
        <f>D29*300</f>
        <v>#VALUE!</v>
      </c>
      <c r="F29" s="105"/>
      <c r="G29" s="105"/>
      <c r="H29" s="105"/>
      <c r="I29" s="105"/>
    </row>
  </sheetData>
  <sheetProtection password="CA98" sheet="1" formatCells="0" formatColumns="0" formatRows="0"/>
  <mergeCells count="1">
    <mergeCell ref="C21:I21"/>
  </mergeCells>
  <phoneticPr fontId="1"/>
  <conditionalFormatting sqref="I2">
    <cfRule type="containsBlanks" dxfId="399" priority="236">
      <formula>LEN(TRIM(I2))=0</formula>
    </cfRule>
    <cfRule type="containsBlanks" priority="237">
      <formula>LEN(TRIM(I2))=0</formula>
    </cfRule>
  </conditionalFormatting>
  <conditionalFormatting sqref="C8">
    <cfRule type="expression" dxfId="398" priority="235">
      <formula>ISTEXT(C8:C18)</formula>
    </cfRule>
  </conditionalFormatting>
  <conditionalFormatting sqref="H8:I8 F8">
    <cfRule type="expression" dxfId="397" priority="229">
      <formula>$E8="団体(部全体）表彰"</formula>
    </cfRule>
  </conditionalFormatting>
  <conditionalFormatting sqref="H8:I8 E8:F8">
    <cfRule type="expression" dxfId="396" priority="232">
      <formula>$C8="長年にわたり活発な部活動を続けるなど、他の模範となる成果を上げていること。"</formula>
    </cfRule>
  </conditionalFormatting>
  <conditionalFormatting sqref="F8">
    <cfRule type="expression" dxfId="395" priority="224">
      <formula>ISNUMBER($F8)</formula>
    </cfRule>
  </conditionalFormatting>
  <conditionalFormatting sqref="H8:I8 E8 J8">
    <cfRule type="expression" dxfId="394" priority="233">
      <formula>$C8="生徒の部活動加入率が高く、活動が積極的に行われていること。"</formula>
    </cfRule>
  </conditionalFormatting>
  <conditionalFormatting sqref="E8">
    <cfRule type="expression" dxfId="393" priority="228">
      <formula>ISTEXT($E$8)</formula>
    </cfRule>
  </conditionalFormatting>
  <conditionalFormatting sqref="G8">
    <cfRule type="expression" dxfId="392" priority="227">
      <formula>ISTEXT($G$8)</formula>
    </cfRule>
  </conditionalFormatting>
  <conditionalFormatting sqref="H8">
    <cfRule type="expression" dxfId="391" priority="226">
      <formula>ISTEXT($H$8)</formula>
    </cfRule>
  </conditionalFormatting>
  <conditionalFormatting sqref="I8">
    <cfRule type="expression" dxfId="390" priority="225">
      <formula>ISNUMBER($I$8)</formula>
    </cfRule>
  </conditionalFormatting>
  <conditionalFormatting sqref="C9">
    <cfRule type="expression" dxfId="389" priority="223">
      <formula>ISTEXT(C9)</formula>
    </cfRule>
  </conditionalFormatting>
  <conditionalFormatting sqref="H9:I9">
    <cfRule type="expression" dxfId="388" priority="220">
      <formula>$E9="団体(部全体）表彰"</formula>
    </cfRule>
  </conditionalFormatting>
  <conditionalFormatting sqref="H9:I9 E9">
    <cfRule type="expression" dxfId="387" priority="221">
      <formula>$C9="長年にわたり活発な部活動を続けるなど、他の模範となる成果を上げていること。"</formula>
    </cfRule>
  </conditionalFormatting>
  <conditionalFormatting sqref="H9:I9 E9">
    <cfRule type="expression" dxfId="386" priority="222">
      <formula>$C9="生徒の部活動加入率が高く、活動が積極的に行われていること。"</formula>
    </cfRule>
  </conditionalFormatting>
  <conditionalFormatting sqref="E9">
    <cfRule type="expression" dxfId="385" priority="219">
      <formula>ISTEXT($E9)</formula>
    </cfRule>
  </conditionalFormatting>
  <conditionalFormatting sqref="G9">
    <cfRule type="expression" dxfId="384" priority="218">
      <formula>ISTEXT($G9)</formula>
    </cfRule>
  </conditionalFormatting>
  <conditionalFormatting sqref="H9">
    <cfRule type="expression" dxfId="383" priority="217">
      <formula>ISTEXT($H9)</formula>
    </cfRule>
  </conditionalFormatting>
  <conditionalFormatting sqref="I9">
    <cfRule type="expression" dxfId="382" priority="216">
      <formula>ISNUMBER($I9)</formula>
    </cfRule>
  </conditionalFormatting>
  <conditionalFormatting sqref="C10">
    <cfRule type="expression" dxfId="381" priority="215">
      <formula>ISTEXT(C10)</formula>
    </cfRule>
  </conditionalFormatting>
  <conditionalFormatting sqref="H10:I10">
    <cfRule type="expression" dxfId="380" priority="212">
      <formula>$E10="団体(部全体）表彰"</formula>
    </cfRule>
  </conditionalFormatting>
  <conditionalFormatting sqref="H10:I10 E10">
    <cfRule type="expression" dxfId="379" priority="213">
      <formula>$C10="長年にわたり活発な部活動を続けるなど、他の模範となる成果を上げていること。"</formula>
    </cfRule>
  </conditionalFormatting>
  <conditionalFormatting sqref="H10:I10 E10">
    <cfRule type="expression" dxfId="378" priority="214">
      <formula>$C10="生徒の部活動加入率が高く、活動が積極的に行われていること。"</formula>
    </cfRule>
  </conditionalFormatting>
  <conditionalFormatting sqref="E10">
    <cfRule type="expression" dxfId="377" priority="211">
      <formula>ISTEXT($E10)</formula>
    </cfRule>
  </conditionalFormatting>
  <conditionalFormatting sqref="G10">
    <cfRule type="expression" dxfId="376" priority="210">
      <formula>ISTEXT($G10)</formula>
    </cfRule>
  </conditionalFormatting>
  <conditionalFormatting sqref="H10">
    <cfRule type="expression" dxfId="375" priority="209">
      <formula>ISTEXT($H10)</formula>
    </cfRule>
  </conditionalFormatting>
  <conditionalFormatting sqref="I10">
    <cfRule type="expression" dxfId="374" priority="208">
      <formula>ISNUMBER($I10)</formula>
    </cfRule>
  </conditionalFormatting>
  <conditionalFormatting sqref="C11">
    <cfRule type="expression" dxfId="373" priority="207">
      <formula>ISTEXT(C11)</formula>
    </cfRule>
  </conditionalFormatting>
  <conditionalFormatting sqref="H11:I11">
    <cfRule type="expression" dxfId="372" priority="204">
      <formula>$E11="団体(部全体）表彰"</formula>
    </cfRule>
  </conditionalFormatting>
  <conditionalFormatting sqref="H11:I11 E11">
    <cfRule type="expression" dxfId="371" priority="205">
      <formula>$C11="長年にわたり活発な部活動を続けるなど、他の模範となる成果を上げていること。"</formula>
    </cfRule>
  </conditionalFormatting>
  <conditionalFormatting sqref="H11:I11 E11">
    <cfRule type="expression" dxfId="370" priority="206">
      <formula>$C11="生徒の部活動加入率が高く、活動が積極的に行われていること。"</formula>
    </cfRule>
  </conditionalFormatting>
  <conditionalFormatting sqref="E11">
    <cfRule type="expression" dxfId="369" priority="203">
      <formula>ISTEXT($E11)</formula>
    </cfRule>
  </conditionalFormatting>
  <conditionalFormatting sqref="G11">
    <cfRule type="expression" dxfId="368" priority="202">
      <formula>ISTEXT($G11)</formula>
    </cfRule>
  </conditionalFormatting>
  <conditionalFormatting sqref="H11">
    <cfRule type="expression" dxfId="367" priority="201">
      <formula>ISTEXT($H11)</formula>
    </cfRule>
  </conditionalFormatting>
  <conditionalFormatting sqref="I11">
    <cfRule type="expression" dxfId="366" priority="200">
      <formula>ISNUMBER($I11)</formula>
    </cfRule>
  </conditionalFormatting>
  <conditionalFormatting sqref="C12">
    <cfRule type="expression" dxfId="365" priority="167">
      <formula>ISTEXT(C12)</formula>
    </cfRule>
  </conditionalFormatting>
  <conditionalFormatting sqref="H12:I12">
    <cfRule type="expression" dxfId="364" priority="164">
      <formula>$E12="団体(部全体）表彰"</formula>
    </cfRule>
  </conditionalFormatting>
  <conditionalFormatting sqref="H12:I12 E12">
    <cfRule type="expression" dxfId="363" priority="165">
      <formula>$C12="長年にわたり活発な部活動を続けるなど、他の模範となる成果を上げていること。"</formula>
    </cfRule>
  </conditionalFormatting>
  <conditionalFormatting sqref="H12:I12 E12">
    <cfRule type="expression" dxfId="362" priority="166">
      <formula>$C12="生徒の部活動加入率が高く、活動が積極的に行われていること。"</formula>
    </cfRule>
  </conditionalFormatting>
  <conditionalFormatting sqref="E12">
    <cfRule type="expression" dxfId="361" priority="163">
      <formula>ISTEXT($E12)</formula>
    </cfRule>
  </conditionalFormatting>
  <conditionalFormatting sqref="G12">
    <cfRule type="expression" dxfId="360" priority="162">
      <formula>ISTEXT($G12)</formula>
    </cfRule>
  </conditionalFormatting>
  <conditionalFormatting sqref="H12">
    <cfRule type="expression" dxfId="359" priority="161">
      <formula>ISTEXT($H12)</formula>
    </cfRule>
  </conditionalFormatting>
  <conditionalFormatting sqref="I12">
    <cfRule type="expression" dxfId="358" priority="160">
      <formula>ISNUMBER($I12)</formula>
    </cfRule>
  </conditionalFormatting>
  <conditionalFormatting sqref="C13">
    <cfRule type="expression" dxfId="357" priority="159">
      <formula>ISTEXT(C13)</formula>
    </cfRule>
  </conditionalFormatting>
  <conditionalFormatting sqref="H13:I13">
    <cfRule type="expression" dxfId="356" priority="156">
      <formula>$E13="団体(部全体）表彰"</formula>
    </cfRule>
  </conditionalFormatting>
  <conditionalFormatting sqref="H13:I13 E13">
    <cfRule type="expression" dxfId="355" priority="157">
      <formula>$C13="長年にわたり活発な部活動を続けるなど、他の模範となる成果を上げていること。"</formula>
    </cfRule>
  </conditionalFormatting>
  <conditionalFormatting sqref="H13:I13 E13">
    <cfRule type="expression" dxfId="354" priority="158">
      <formula>$C13="生徒の部活動加入率が高く、活動が積極的に行われていること。"</formula>
    </cfRule>
  </conditionalFormatting>
  <conditionalFormatting sqref="E13">
    <cfRule type="expression" dxfId="353" priority="155">
      <formula>ISTEXT($E13)</formula>
    </cfRule>
  </conditionalFormatting>
  <conditionalFormatting sqref="G13">
    <cfRule type="expression" dxfId="352" priority="154">
      <formula>ISTEXT($G13)</formula>
    </cfRule>
  </conditionalFormatting>
  <conditionalFormatting sqref="H13">
    <cfRule type="expression" dxfId="351" priority="153">
      <formula>ISTEXT($H13)</formula>
    </cfRule>
  </conditionalFormatting>
  <conditionalFormatting sqref="I13">
    <cfRule type="expression" dxfId="350" priority="152">
      <formula>ISNUMBER($I13)</formula>
    </cfRule>
  </conditionalFormatting>
  <conditionalFormatting sqref="C14">
    <cfRule type="expression" dxfId="349" priority="151">
      <formula>ISTEXT(C14)</formula>
    </cfRule>
  </conditionalFormatting>
  <conditionalFormatting sqref="H14:I14">
    <cfRule type="expression" dxfId="348" priority="148">
      <formula>$E14="団体(部全体）表彰"</formula>
    </cfRule>
  </conditionalFormatting>
  <conditionalFormatting sqref="H14:I14 E14">
    <cfRule type="expression" dxfId="347" priority="149">
      <formula>$C14="長年にわたり活発な部活動を続けるなど、他の模範となる成果を上げていること。"</formula>
    </cfRule>
  </conditionalFormatting>
  <conditionalFormatting sqref="H14:I14 E14">
    <cfRule type="expression" dxfId="346" priority="150">
      <formula>$C14="生徒の部活動加入率が高く、活動が積極的に行われていること。"</formula>
    </cfRule>
  </conditionalFormatting>
  <conditionalFormatting sqref="E14">
    <cfRule type="expression" dxfId="345" priority="147">
      <formula>ISTEXT($E14)</formula>
    </cfRule>
  </conditionalFormatting>
  <conditionalFormatting sqref="G14">
    <cfRule type="expression" dxfId="344" priority="146">
      <formula>ISTEXT($G14)</formula>
    </cfRule>
  </conditionalFormatting>
  <conditionalFormatting sqref="H14">
    <cfRule type="expression" dxfId="343" priority="145">
      <formula>ISTEXT($H14)</formula>
    </cfRule>
  </conditionalFormatting>
  <conditionalFormatting sqref="I14">
    <cfRule type="expression" dxfId="342" priority="144">
      <formula>ISNUMBER($I14)</formula>
    </cfRule>
  </conditionalFormatting>
  <conditionalFormatting sqref="C15">
    <cfRule type="expression" dxfId="341" priority="143">
      <formula>ISTEXT(C15)</formula>
    </cfRule>
  </conditionalFormatting>
  <conditionalFormatting sqref="H15:I15">
    <cfRule type="expression" dxfId="340" priority="140">
      <formula>$E15="団体(部全体）表彰"</formula>
    </cfRule>
  </conditionalFormatting>
  <conditionalFormatting sqref="H15:I15 E15">
    <cfRule type="expression" dxfId="339" priority="141">
      <formula>$C15="長年にわたり活発な部活動を続けるなど、他の模範となる成果を上げていること。"</formula>
    </cfRule>
  </conditionalFormatting>
  <conditionalFormatting sqref="H15:I15 E15">
    <cfRule type="expression" dxfId="338" priority="142">
      <formula>$C15="生徒の部活動加入率が高く、活動が積極的に行われていること。"</formula>
    </cfRule>
  </conditionalFormatting>
  <conditionalFormatting sqref="E15">
    <cfRule type="expression" dxfId="337" priority="139">
      <formula>ISTEXT($E15)</formula>
    </cfRule>
  </conditionalFormatting>
  <conditionalFormatting sqref="G15">
    <cfRule type="expression" dxfId="336" priority="138">
      <formula>ISTEXT($G15)</formula>
    </cfRule>
  </conditionalFormatting>
  <conditionalFormatting sqref="H15">
    <cfRule type="expression" dxfId="335" priority="137">
      <formula>ISTEXT($H15)</formula>
    </cfRule>
  </conditionalFormatting>
  <conditionalFormatting sqref="I15">
    <cfRule type="expression" dxfId="334" priority="136">
      <formula>ISNUMBER($I15)</formula>
    </cfRule>
  </conditionalFormatting>
  <conditionalFormatting sqref="C16">
    <cfRule type="expression" dxfId="333" priority="135">
      <formula>ISTEXT(C16)</formula>
    </cfRule>
  </conditionalFormatting>
  <conditionalFormatting sqref="H16:I16">
    <cfRule type="expression" dxfId="332" priority="132">
      <formula>$E16="団体(部全体）表彰"</formula>
    </cfRule>
  </conditionalFormatting>
  <conditionalFormatting sqref="H16:I16 E16">
    <cfRule type="expression" dxfId="331" priority="133">
      <formula>$C16="長年にわたり活発な部活動を続けるなど、他の模範となる成果を上げていること。"</formula>
    </cfRule>
  </conditionalFormatting>
  <conditionalFormatting sqref="H16:I16 E16">
    <cfRule type="expression" dxfId="330" priority="134">
      <formula>$C16="生徒の部活動加入率が高く、活動が積極的に行われていること。"</formula>
    </cfRule>
  </conditionalFormatting>
  <conditionalFormatting sqref="E16">
    <cfRule type="expression" dxfId="329" priority="131">
      <formula>ISTEXT($E16)</formula>
    </cfRule>
  </conditionalFormatting>
  <conditionalFormatting sqref="G16">
    <cfRule type="expression" dxfId="328" priority="130">
      <formula>ISTEXT($G16)</formula>
    </cfRule>
  </conditionalFormatting>
  <conditionalFormatting sqref="H16">
    <cfRule type="expression" dxfId="327" priority="129">
      <formula>ISTEXT($H16)</formula>
    </cfRule>
  </conditionalFormatting>
  <conditionalFormatting sqref="I16">
    <cfRule type="expression" dxfId="326" priority="128">
      <formula>ISNUMBER($I16)</formula>
    </cfRule>
  </conditionalFormatting>
  <conditionalFormatting sqref="C17">
    <cfRule type="expression" dxfId="325" priority="127">
      <formula>ISTEXT(C17)</formula>
    </cfRule>
  </conditionalFormatting>
  <conditionalFormatting sqref="H17:I17">
    <cfRule type="expression" dxfId="324" priority="124">
      <formula>$E17="団体(部全体）表彰"</formula>
    </cfRule>
  </conditionalFormatting>
  <conditionalFormatting sqref="H17:I17 E17">
    <cfRule type="expression" dxfId="323" priority="125">
      <formula>$C17="長年にわたり活発な部活動を続けるなど、他の模範となる成果を上げていること。"</formula>
    </cfRule>
  </conditionalFormatting>
  <conditionalFormatting sqref="H17:I17 E17">
    <cfRule type="expression" dxfId="322" priority="126">
      <formula>$C17="生徒の部活動加入率が高く、活動が積極的に行われていること。"</formula>
    </cfRule>
  </conditionalFormatting>
  <conditionalFormatting sqref="E17">
    <cfRule type="expression" dxfId="321" priority="123">
      <formula>ISTEXT($E17)</formula>
    </cfRule>
  </conditionalFormatting>
  <conditionalFormatting sqref="G17">
    <cfRule type="expression" dxfId="320" priority="122">
      <formula>ISTEXT($G17)</formula>
    </cfRule>
  </conditionalFormatting>
  <conditionalFormatting sqref="H17">
    <cfRule type="expression" dxfId="319" priority="121">
      <formula>ISTEXT($H17)</formula>
    </cfRule>
  </conditionalFormatting>
  <conditionalFormatting sqref="I17">
    <cfRule type="expression" dxfId="318" priority="120">
      <formula>ISNUMBER($I17)</formula>
    </cfRule>
  </conditionalFormatting>
  <conditionalFormatting sqref="C18">
    <cfRule type="expression" dxfId="317" priority="119">
      <formula>ISTEXT(C18)</formula>
    </cfRule>
  </conditionalFormatting>
  <conditionalFormatting sqref="H18:I18">
    <cfRule type="expression" dxfId="316" priority="116">
      <formula>$E18="団体(部全体）表彰"</formula>
    </cfRule>
  </conditionalFormatting>
  <conditionalFormatting sqref="H18:I18 E18">
    <cfRule type="expression" dxfId="315" priority="117">
      <formula>$C18="長年にわたり活発な部活動を続けるなど、他の模範となる成果を上げていること。"</formula>
    </cfRule>
  </conditionalFormatting>
  <conditionalFormatting sqref="H18:I18 E18">
    <cfRule type="expression" dxfId="314" priority="118">
      <formula>$C18="生徒の部活動加入率が高く、活動が積極的に行われていること。"</formula>
    </cfRule>
  </conditionalFormatting>
  <conditionalFormatting sqref="E18">
    <cfRule type="expression" dxfId="313" priority="115">
      <formula>ISTEXT($E18)</formula>
    </cfRule>
  </conditionalFormatting>
  <conditionalFormatting sqref="G18">
    <cfRule type="expression" dxfId="312" priority="114">
      <formula>ISTEXT($G18)</formula>
    </cfRule>
  </conditionalFormatting>
  <conditionalFormatting sqref="H18">
    <cfRule type="expression" dxfId="311" priority="113">
      <formula>ISTEXT($H18)</formula>
    </cfRule>
  </conditionalFormatting>
  <conditionalFormatting sqref="I18">
    <cfRule type="expression" dxfId="310" priority="112">
      <formula>ISNUMBER($I18)</formula>
    </cfRule>
  </conditionalFormatting>
  <conditionalFormatting sqref="I5">
    <cfRule type="expression" dxfId="309" priority="111">
      <formula>ISTEXT($I$5)</formula>
    </cfRule>
  </conditionalFormatting>
  <conditionalFormatting sqref="F9">
    <cfRule type="expression" dxfId="308" priority="107">
      <formula>$E9="団体(部全体）表彰"</formula>
    </cfRule>
  </conditionalFormatting>
  <conditionalFormatting sqref="F9">
    <cfRule type="expression" dxfId="307" priority="110">
      <formula>$C9="長年にわたり活発な部活動を続けるなど、他の模範となる成果を上げていること。"</formula>
    </cfRule>
  </conditionalFormatting>
  <conditionalFormatting sqref="F9">
    <cfRule type="expression" dxfId="306" priority="106">
      <formula>ISNUMBER($F9)</formula>
    </cfRule>
  </conditionalFormatting>
  <conditionalFormatting sqref="F9">
    <cfRule type="expression" dxfId="305" priority="108">
      <formula>$C9="高野連加入高のうち全国大会へ出場"</formula>
    </cfRule>
    <cfRule type="expression" dxfId="304" priority="109">
      <formula>C9="神奈川県高体連表彰"</formula>
    </cfRule>
  </conditionalFormatting>
  <conditionalFormatting sqref="F10">
    <cfRule type="expression" dxfId="303" priority="102">
      <formula>$E10="団体(部全体）表彰"</formula>
    </cfRule>
  </conditionalFormatting>
  <conditionalFormatting sqref="F10">
    <cfRule type="expression" dxfId="302" priority="105">
      <formula>$C10="長年にわたり活発な部活動を続けるなど、他の模範となる成果を上げていること。"</formula>
    </cfRule>
  </conditionalFormatting>
  <conditionalFormatting sqref="F10">
    <cfRule type="expression" dxfId="301" priority="101">
      <formula>ISNUMBER($F10)</formula>
    </cfRule>
  </conditionalFormatting>
  <conditionalFormatting sqref="F10">
    <cfRule type="expression" dxfId="300" priority="103">
      <formula>$C10="高野連加入高のうち全国大会へ出場"</formula>
    </cfRule>
    <cfRule type="expression" dxfId="299" priority="104">
      <formula>C10="神奈川県高体連表彰"</formula>
    </cfRule>
  </conditionalFormatting>
  <conditionalFormatting sqref="F11">
    <cfRule type="expression" dxfId="298" priority="97">
      <formula>$E11="団体(部全体）表彰"</formula>
    </cfRule>
  </conditionalFormatting>
  <conditionalFormatting sqref="F11">
    <cfRule type="expression" dxfId="297" priority="100">
      <formula>$C11="長年にわたり活発な部活動を続けるなど、他の模範となる成果を上げていること。"</formula>
    </cfRule>
  </conditionalFormatting>
  <conditionalFormatting sqref="F11">
    <cfRule type="expression" dxfId="296" priority="96">
      <formula>ISNUMBER($F11)</formula>
    </cfRule>
  </conditionalFormatting>
  <conditionalFormatting sqref="F11">
    <cfRule type="expression" dxfId="295" priority="98">
      <formula>$C11="高野連加入高のうち全国大会へ出場"</formula>
    </cfRule>
    <cfRule type="expression" dxfId="294" priority="99">
      <formula>C11="神奈川県高体連表彰"</formula>
    </cfRule>
  </conditionalFormatting>
  <conditionalFormatting sqref="F12">
    <cfRule type="expression" dxfId="293" priority="72">
      <formula>$E12="団体(部全体）表彰"</formula>
    </cfRule>
  </conditionalFormatting>
  <conditionalFormatting sqref="F12">
    <cfRule type="expression" dxfId="292" priority="75">
      <formula>$C12="長年にわたり活発な部活動を続けるなど、他の模範となる成果を上げていること。"</formula>
    </cfRule>
  </conditionalFormatting>
  <conditionalFormatting sqref="F12">
    <cfRule type="expression" dxfId="291" priority="71">
      <formula>ISNUMBER($F12)</formula>
    </cfRule>
  </conditionalFormatting>
  <conditionalFormatting sqref="F12">
    <cfRule type="expression" dxfId="290" priority="73">
      <formula>$C12="高野連加入高のうち全国大会へ出場"</formula>
    </cfRule>
    <cfRule type="expression" dxfId="289" priority="74">
      <formula>C12="神奈川県高体連表彰"</formula>
    </cfRule>
  </conditionalFormatting>
  <conditionalFormatting sqref="F13">
    <cfRule type="expression" dxfId="288" priority="67">
      <formula>$E13="団体(部全体）表彰"</formula>
    </cfRule>
  </conditionalFormatting>
  <conditionalFormatting sqref="F13">
    <cfRule type="expression" dxfId="287" priority="70">
      <formula>$C13="長年にわたり活発な部活動を続けるなど、他の模範となる成果を上げていること。"</formula>
    </cfRule>
  </conditionalFormatting>
  <conditionalFormatting sqref="F13">
    <cfRule type="expression" dxfId="286" priority="66">
      <formula>ISNUMBER($F13)</formula>
    </cfRule>
  </conditionalFormatting>
  <conditionalFormatting sqref="F13">
    <cfRule type="expression" dxfId="285" priority="68">
      <formula>$C13="高野連加入高のうち全国大会へ出場"</formula>
    </cfRule>
    <cfRule type="expression" dxfId="284" priority="69">
      <formula>C13="神奈川県高体連表彰"</formula>
    </cfRule>
  </conditionalFormatting>
  <conditionalFormatting sqref="F14">
    <cfRule type="expression" dxfId="283" priority="62">
      <formula>$E14="団体(部全体）表彰"</formula>
    </cfRule>
  </conditionalFormatting>
  <conditionalFormatting sqref="F14">
    <cfRule type="expression" dxfId="282" priority="65">
      <formula>$C14="長年にわたり活発な部活動を続けるなど、他の模範となる成果を上げていること。"</formula>
    </cfRule>
  </conditionalFormatting>
  <conditionalFormatting sqref="F14">
    <cfRule type="expression" dxfId="281" priority="61">
      <formula>ISNUMBER($F14)</formula>
    </cfRule>
  </conditionalFormatting>
  <conditionalFormatting sqref="F14">
    <cfRule type="expression" dxfId="280" priority="63">
      <formula>$C14="高野連加入高のうち全国大会へ出場"</formula>
    </cfRule>
    <cfRule type="expression" dxfId="279" priority="64">
      <formula>C14="神奈川県高体連表彰"</formula>
    </cfRule>
  </conditionalFormatting>
  <conditionalFormatting sqref="F15">
    <cfRule type="expression" dxfId="278" priority="57">
      <formula>$E15="団体(部全体）表彰"</formula>
    </cfRule>
  </conditionalFormatting>
  <conditionalFormatting sqref="F15">
    <cfRule type="expression" dxfId="277" priority="60">
      <formula>$C15="長年にわたり活発な部活動を続けるなど、他の模範となる成果を上げていること。"</formula>
    </cfRule>
  </conditionalFormatting>
  <conditionalFormatting sqref="F15">
    <cfRule type="expression" dxfId="276" priority="56">
      <formula>ISNUMBER($F15)</formula>
    </cfRule>
  </conditionalFormatting>
  <conditionalFormatting sqref="F15">
    <cfRule type="expression" dxfId="275" priority="58">
      <formula>$C15="高野連加入高のうち全国大会へ出場"</formula>
    </cfRule>
    <cfRule type="expression" dxfId="274" priority="59">
      <formula>C15="神奈川県高体連表彰"</formula>
    </cfRule>
  </conditionalFormatting>
  <conditionalFormatting sqref="F16">
    <cfRule type="expression" dxfId="273" priority="52">
      <formula>$E16="団体(部全体）表彰"</formula>
    </cfRule>
  </conditionalFormatting>
  <conditionalFormatting sqref="F16">
    <cfRule type="expression" dxfId="272" priority="55">
      <formula>$C16="長年にわたり活発な部活動を続けるなど、他の模範となる成果を上げていること。"</formula>
    </cfRule>
  </conditionalFormatting>
  <conditionalFormatting sqref="F16">
    <cfRule type="expression" dxfId="271" priority="51">
      <formula>ISNUMBER($F16)</formula>
    </cfRule>
  </conditionalFormatting>
  <conditionalFormatting sqref="F16">
    <cfRule type="expression" dxfId="270" priority="53">
      <formula>$C16="高野連加入高のうち全国大会へ出場"</formula>
    </cfRule>
    <cfRule type="expression" dxfId="269" priority="54">
      <formula>C16="神奈川県高体連表彰"</formula>
    </cfRule>
  </conditionalFormatting>
  <conditionalFormatting sqref="F17">
    <cfRule type="expression" dxfId="268" priority="47">
      <formula>$E17="団体(部全体）表彰"</formula>
    </cfRule>
  </conditionalFormatting>
  <conditionalFormatting sqref="F17">
    <cfRule type="expression" dxfId="267" priority="50">
      <formula>$C17="長年にわたり活発な部活動を続けるなど、他の模範となる成果を上げていること。"</formula>
    </cfRule>
  </conditionalFormatting>
  <conditionalFormatting sqref="F17">
    <cfRule type="expression" dxfId="266" priority="46">
      <formula>ISNUMBER($F17)</formula>
    </cfRule>
  </conditionalFormatting>
  <conditionalFormatting sqref="F17">
    <cfRule type="expression" dxfId="265" priority="48">
      <formula>$C17="高野連加入高のうち全国大会へ出場"</formula>
    </cfRule>
    <cfRule type="expression" dxfId="264" priority="49">
      <formula>C17="神奈川県高体連表彰"</formula>
    </cfRule>
  </conditionalFormatting>
  <conditionalFormatting sqref="F18">
    <cfRule type="expression" dxfId="263" priority="42">
      <formula>$E18="団体(部全体）表彰"</formula>
    </cfRule>
  </conditionalFormatting>
  <conditionalFormatting sqref="F18">
    <cfRule type="expression" dxfId="262" priority="45">
      <formula>$C18="長年にわたり活発な部活動を続けるなど、他の模範となる成果を上げていること。"</formula>
    </cfRule>
  </conditionalFormatting>
  <conditionalFormatting sqref="F18">
    <cfRule type="expression" dxfId="261" priority="41">
      <formula>ISNUMBER($F18)</formula>
    </cfRule>
  </conditionalFormatting>
  <conditionalFormatting sqref="F18">
    <cfRule type="expression" dxfId="260" priority="43">
      <formula>$C18="高野連加入高のうち全国大会へ出場"</formula>
    </cfRule>
    <cfRule type="expression" dxfId="259" priority="44">
      <formula>C18="神奈川県高体連表彰"</formula>
    </cfRule>
  </conditionalFormatting>
  <conditionalFormatting sqref="J8:J18">
    <cfRule type="expression" dxfId="258" priority="39">
      <formula>ISTEXT($J8)</formula>
    </cfRule>
    <cfRule type="expression" dxfId="257" priority="40">
      <formula>$C8=""</formula>
    </cfRule>
  </conditionalFormatting>
  <conditionalFormatting sqref="F8 J8">
    <cfRule type="expression" dxfId="256" priority="230">
      <formula>$C8="高野連加入高のうち全国大会へ出場"</formula>
    </cfRule>
    <cfRule type="expression" dxfId="255" priority="231">
      <formula>$C8="神奈川県高体連表彰"</formula>
    </cfRule>
  </conditionalFormatting>
  <conditionalFormatting sqref="D8:D18">
    <cfRule type="expression" dxfId="254" priority="558">
      <formula>ISTEXT(C8:C18)</formula>
    </cfRule>
  </conditionalFormatting>
  <conditionalFormatting sqref="J9">
    <cfRule type="expression" dxfId="253" priority="38">
      <formula>$C9="生徒の部活動加入率が高く、活動が積極的に行われていること。"</formula>
    </cfRule>
  </conditionalFormatting>
  <conditionalFormatting sqref="J9">
    <cfRule type="expression" dxfId="252" priority="36">
      <formula>$C9="高野連加入高のうち全国大会へ出場"</formula>
    </cfRule>
    <cfRule type="expression" dxfId="251" priority="37">
      <formula>$C9="神奈川県高体連表彰"</formula>
    </cfRule>
  </conditionalFormatting>
  <conditionalFormatting sqref="J10">
    <cfRule type="expression" dxfId="250" priority="35">
      <formula>$C10="生徒の部活動加入率が高く、活動が積極的に行われていること。"</formula>
    </cfRule>
  </conditionalFormatting>
  <conditionalFormatting sqref="J10">
    <cfRule type="expression" dxfId="249" priority="33">
      <formula>$C10="高野連加入高のうち全国大会へ出場"</formula>
    </cfRule>
    <cfRule type="expression" dxfId="248" priority="34">
      <formula>$C10="神奈川県高体連表彰"</formula>
    </cfRule>
  </conditionalFormatting>
  <conditionalFormatting sqref="J11">
    <cfRule type="expression" dxfId="247" priority="32">
      <formula>$C11="生徒の部活動加入率が高く、活動が積極的に行われていること。"</formula>
    </cfRule>
  </conditionalFormatting>
  <conditionalFormatting sqref="J11">
    <cfRule type="expression" dxfId="246" priority="30">
      <formula>$C11="高野連加入高のうち全国大会へ出場"</formula>
    </cfRule>
    <cfRule type="expression" dxfId="245" priority="31">
      <formula>$C11="神奈川県高体連表彰"</formula>
    </cfRule>
  </conditionalFormatting>
  <conditionalFormatting sqref="J12">
    <cfRule type="expression" dxfId="244" priority="29">
      <formula>$C12="生徒の部活動加入率が高く、活動が積極的に行われていること。"</formula>
    </cfRule>
  </conditionalFormatting>
  <conditionalFormatting sqref="J12">
    <cfRule type="expression" dxfId="243" priority="27">
      <formula>$C12="高野連加入高のうち全国大会へ出場"</formula>
    </cfRule>
    <cfRule type="expression" dxfId="242" priority="28">
      <formula>$C12="神奈川県高体連表彰"</formula>
    </cfRule>
  </conditionalFormatting>
  <conditionalFormatting sqref="J13">
    <cfRule type="expression" dxfId="241" priority="26">
      <formula>$C13="生徒の部活動加入率が高く、活動が積極的に行われていること。"</formula>
    </cfRule>
  </conditionalFormatting>
  <conditionalFormatting sqref="J13">
    <cfRule type="expression" dxfId="240" priority="24">
      <formula>$C13="高野連加入高のうち全国大会へ出場"</formula>
    </cfRule>
    <cfRule type="expression" dxfId="239" priority="25">
      <formula>$C13="神奈川県高体連表彰"</formula>
    </cfRule>
  </conditionalFormatting>
  <conditionalFormatting sqref="J14">
    <cfRule type="expression" dxfId="238" priority="23">
      <formula>$C14="生徒の部活動加入率が高く、活動が積極的に行われていること。"</formula>
    </cfRule>
  </conditionalFormatting>
  <conditionalFormatting sqref="J14">
    <cfRule type="expression" dxfId="237" priority="21">
      <formula>$C14="高野連加入高のうち全国大会へ出場"</formula>
    </cfRule>
    <cfRule type="expression" dxfId="236" priority="22">
      <formula>$C14="神奈川県高体連表彰"</formula>
    </cfRule>
  </conditionalFormatting>
  <conditionalFormatting sqref="J15">
    <cfRule type="expression" dxfId="235" priority="20">
      <formula>$C15="生徒の部活動加入率が高く、活動が積極的に行われていること。"</formula>
    </cfRule>
  </conditionalFormatting>
  <conditionalFormatting sqref="J15">
    <cfRule type="expression" dxfId="234" priority="18">
      <formula>$C15="高野連加入高のうち全国大会へ出場"</formula>
    </cfRule>
    <cfRule type="expression" dxfId="233" priority="19">
      <formula>$C15="神奈川県高体連表彰"</formula>
    </cfRule>
  </conditionalFormatting>
  <conditionalFormatting sqref="J16">
    <cfRule type="expression" dxfId="232" priority="17">
      <formula>$C16="生徒の部活動加入率が高く、活動が積極的に行われていること。"</formula>
    </cfRule>
  </conditionalFormatting>
  <conditionalFormatting sqref="J16">
    <cfRule type="expression" dxfId="231" priority="15">
      <formula>$C16="高野連加入高のうち全国大会へ出場"</formula>
    </cfRule>
    <cfRule type="expression" dxfId="230" priority="16">
      <formula>$C16="神奈川県高体連表彰"</formula>
    </cfRule>
  </conditionalFormatting>
  <conditionalFormatting sqref="J17">
    <cfRule type="expression" dxfId="229" priority="14">
      <formula>$C17="生徒の部活動加入率が高く、活動が積極的に行われていること。"</formula>
    </cfRule>
  </conditionalFormatting>
  <conditionalFormatting sqref="J17">
    <cfRule type="expression" dxfId="228" priority="12">
      <formula>$C17="高野連加入高のうち全国大会へ出場"</formula>
    </cfRule>
    <cfRule type="expression" dxfId="227" priority="13">
      <formula>$C17="神奈川県高体連表彰"</formula>
    </cfRule>
  </conditionalFormatting>
  <conditionalFormatting sqref="J18">
    <cfRule type="expression" dxfId="226" priority="3">
      <formula>$C18="高野連加入高のうち全国大会へ出場"</formula>
    </cfRule>
    <cfRule type="expression" dxfId="225" priority="4">
      <formula>$C18="神奈川県高体連表彰"</formula>
    </cfRule>
  </conditionalFormatting>
  <conditionalFormatting sqref="J17">
    <cfRule type="expression" dxfId="224" priority="11">
      <formula>$C17="生徒の部活動加入率が高く、活動が積極的に行われていること。"</formula>
    </cfRule>
  </conditionalFormatting>
  <conditionalFormatting sqref="J17">
    <cfRule type="expression" dxfId="223" priority="9">
      <formula>$C17="高野連加入高のうち全国大会へ出場"</formula>
    </cfRule>
    <cfRule type="expression" dxfId="222" priority="10">
      <formula>$C17="神奈川県高体連表彰"</formula>
    </cfRule>
  </conditionalFormatting>
  <conditionalFormatting sqref="J18">
    <cfRule type="expression" dxfId="221" priority="8">
      <formula>$C18="生徒の部活動加入率が高く、活動が積極的に行われていること。"</formula>
    </cfRule>
  </conditionalFormatting>
  <conditionalFormatting sqref="J18">
    <cfRule type="expression" dxfId="220" priority="6">
      <formula>$C18="高野連加入高のうち全国大会へ出場"</formula>
    </cfRule>
    <cfRule type="expression" dxfId="219" priority="7">
      <formula>$C18="神奈川県高体連表彰"</formula>
    </cfRule>
  </conditionalFormatting>
  <conditionalFormatting sqref="J18">
    <cfRule type="expression" dxfId="218" priority="5">
      <formula>$C18="生徒の部活動加入率が高く、活動が積極的に行われていること。"</formula>
    </cfRule>
  </conditionalFormatting>
  <conditionalFormatting sqref="C21:I21">
    <cfRule type="expression" dxfId="217" priority="2">
      <formula>ISTEXT($C$21)</formula>
    </cfRule>
  </conditionalFormatting>
  <conditionalFormatting sqref="C19">
    <cfRule type="expression" dxfId="216" priority="565">
      <formula>ISTEXT(C19:C35)</formula>
    </cfRule>
  </conditionalFormatting>
  <conditionalFormatting sqref="D19">
    <cfRule type="expression" dxfId="215" priority="566">
      <formula>ISTEXT(C19:C35)</formula>
    </cfRule>
  </conditionalFormatting>
  <conditionalFormatting sqref="C23">
    <cfRule type="expression" dxfId="214" priority="570">
      <formula>ISTEXT(C20:C36)</formula>
    </cfRule>
  </conditionalFormatting>
  <conditionalFormatting sqref="D23">
    <cfRule type="expression" dxfId="213" priority="572">
      <formula>ISTEXT(C20:C36)</formula>
    </cfRule>
  </conditionalFormatting>
  <dataValidations count="2">
    <dataValidation type="list" allowBlank="1" showInputMessage="1" showErrorMessage="1" sqref="C8:C18">
      <formula1>"神奈川県高体連表彰,高野連加入高のうち全国大会へ出場,生徒の部活動加入率が高く、活動が積極的に行われていること。,長年にわたり活発な部活動を続けるなど、他の模範となる成果を上げていること。"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27" width="9" customWidth="1"/>
  </cols>
  <sheetData>
    <row r="2" spans="3:11">
      <c r="H2" s="67" t="s">
        <v>1</v>
      </c>
      <c r="I2" s="202">
        <f>'提出表（表紙）'!I2</f>
        <v>0</v>
      </c>
    </row>
    <row r="3" spans="3:11">
      <c r="H3" s="67" t="s">
        <v>0</v>
      </c>
      <c r="I3" s="202" t="str">
        <f>'提出表（表紙）'!I3</f>
        <v/>
      </c>
    </row>
    <row r="4" spans="3:11" ht="6.75" customHeight="1"/>
    <row r="5" spans="3:11" ht="21" customHeight="1">
      <c r="C5" s="84" t="s">
        <v>939</v>
      </c>
      <c r="D5" s="84"/>
      <c r="E5" s="84"/>
      <c r="F5" s="84"/>
      <c r="G5" s="84"/>
      <c r="H5" s="69"/>
      <c r="I5" s="158"/>
    </row>
    <row r="6" spans="3:11" ht="15" customHeight="1">
      <c r="C6" t="s">
        <v>854</v>
      </c>
    </row>
    <row r="7" spans="3:11" ht="46.5" customHeight="1">
      <c r="C7" s="161" t="s">
        <v>705</v>
      </c>
      <c r="D7" s="160" t="s">
        <v>921</v>
      </c>
      <c r="E7" s="160" t="s">
        <v>762</v>
      </c>
      <c r="F7" s="160" t="s">
        <v>837</v>
      </c>
      <c r="G7" s="161" t="s">
        <v>710</v>
      </c>
      <c r="H7" s="162" t="s">
        <v>716</v>
      </c>
      <c r="I7" s="160" t="s">
        <v>717</v>
      </c>
      <c r="J7" s="244" t="s">
        <v>920</v>
      </c>
    </row>
    <row r="8" spans="3:11" ht="42.75" customHeight="1">
      <c r="C8" s="174"/>
      <c r="D8" s="148" t="str">
        <f>IF($C8="高総文祭で表彰されたもの","令和６年度",IF($C8="全国大会で表彰されたもの","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75"/>
      <c r="F8" s="176"/>
      <c r="G8" s="177"/>
      <c r="H8" s="177"/>
      <c r="I8" s="178"/>
      <c r="J8" s="182"/>
      <c r="K8" s="60" t="str">
        <f>IF(ISTEXT(C8),"◯","成績基準を選択して、黄色のセルを埋めてください。")</f>
        <v>成績基準を選択して、黄色のセルを埋めてください。</v>
      </c>
    </row>
    <row r="9" spans="3:11" ht="42.75" customHeight="1">
      <c r="C9" s="174"/>
      <c r="D9" s="148" t="str">
        <f t="shared" ref="D9:D18" si="0">IF($C9="高総文祭で表彰されたもの","令和６年度",IF($C9="全国大会で表彰されたもの","令和５年９月～令和６年８月",IF($C9="生徒の部活動加入率が高く、活動が積極的に行われていること。","令和６年度",IF($C9="長年にわたり活発な部活動を続けるなど、他の模範となる成果を上げていること。","令和６年４月～令和６年８月まで",""))))</f>
        <v/>
      </c>
      <c r="E9" s="175"/>
      <c r="F9" s="176"/>
      <c r="G9" s="177"/>
      <c r="H9" s="177"/>
      <c r="I9" s="178"/>
      <c r="J9" s="182"/>
      <c r="K9" s="60" t="str">
        <f t="shared" ref="K9:K18" si="1">IF(ISTEXT(C9),"◯","成績基準を選択して、黄色のセルを埋めてください。")</f>
        <v>成績基準を選択して、黄色のセルを埋めてください。</v>
      </c>
    </row>
    <row r="10" spans="3:11" ht="42.75" customHeight="1">
      <c r="C10" s="174"/>
      <c r="D10" s="148" t="str">
        <f t="shared" si="0"/>
        <v/>
      </c>
      <c r="E10" s="175"/>
      <c r="F10" s="176"/>
      <c r="G10" s="177"/>
      <c r="H10" s="177"/>
      <c r="I10" s="178"/>
      <c r="J10" s="182"/>
      <c r="K10" s="60" t="str">
        <f t="shared" si="1"/>
        <v>成績基準を選択して、黄色のセルを埋めてください。</v>
      </c>
    </row>
    <row r="11" spans="3:11" ht="42.75" customHeight="1">
      <c r="C11" s="174"/>
      <c r="D11" s="148" t="str">
        <f t="shared" si="0"/>
        <v/>
      </c>
      <c r="E11" s="175"/>
      <c r="F11" s="176"/>
      <c r="G11" s="177"/>
      <c r="H11" s="177"/>
      <c r="I11" s="178"/>
      <c r="J11" s="182"/>
      <c r="K11" s="60" t="str">
        <f t="shared" si="1"/>
        <v>成績基準を選択して、黄色のセルを埋めてください。</v>
      </c>
    </row>
    <row r="12" spans="3:11" ht="42.75" customHeight="1">
      <c r="C12" s="174"/>
      <c r="D12" s="148" t="str">
        <f t="shared" si="0"/>
        <v/>
      </c>
      <c r="E12" s="175"/>
      <c r="F12" s="176"/>
      <c r="G12" s="177"/>
      <c r="H12" s="177"/>
      <c r="I12" s="178"/>
      <c r="J12" s="182"/>
      <c r="K12" s="60" t="str">
        <f t="shared" si="1"/>
        <v>成績基準を選択して、黄色のセルを埋めてください。</v>
      </c>
    </row>
    <row r="13" spans="3:11" ht="42.75" customHeight="1">
      <c r="C13" s="174"/>
      <c r="D13" s="148" t="str">
        <f t="shared" si="0"/>
        <v/>
      </c>
      <c r="E13" s="175"/>
      <c r="F13" s="176"/>
      <c r="G13" s="177"/>
      <c r="H13" s="177"/>
      <c r="I13" s="178"/>
      <c r="J13" s="182"/>
      <c r="K13" s="60" t="str">
        <f t="shared" si="1"/>
        <v>成績基準を選択して、黄色のセルを埋めてください。</v>
      </c>
    </row>
    <row r="14" spans="3:11" ht="42.75" customHeight="1">
      <c r="C14" s="174"/>
      <c r="D14" s="148" t="str">
        <f t="shared" si="0"/>
        <v/>
      </c>
      <c r="E14" s="175"/>
      <c r="F14" s="176"/>
      <c r="G14" s="177"/>
      <c r="H14" s="177"/>
      <c r="I14" s="178"/>
      <c r="J14" s="182"/>
      <c r="K14" s="60" t="str">
        <f t="shared" si="1"/>
        <v>成績基準を選択して、黄色のセルを埋めてください。</v>
      </c>
    </row>
    <row r="15" spans="3:11" ht="42.75" customHeight="1">
      <c r="C15" s="174"/>
      <c r="D15" s="148" t="str">
        <f t="shared" si="0"/>
        <v/>
      </c>
      <c r="E15" s="175"/>
      <c r="F15" s="176"/>
      <c r="G15" s="177"/>
      <c r="H15" s="177"/>
      <c r="I15" s="178"/>
      <c r="J15" s="182"/>
      <c r="K15" s="60" t="str">
        <f t="shared" si="1"/>
        <v>成績基準を選択して、黄色のセルを埋めてください。</v>
      </c>
    </row>
    <row r="16" spans="3:11" ht="42.75" customHeight="1">
      <c r="C16" s="174"/>
      <c r="D16" s="148" t="str">
        <f t="shared" si="0"/>
        <v/>
      </c>
      <c r="E16" s="175"/>
      <c r="F16" s="176"/>
      <c r="G16" s="177"/>
      <c r="H16" s="177"/>
      <c r="I16" s="178"/>
      <c r="J16" s="182"/>
      <c r="K16" s="60" t="str">
        <f t="shared" si="1"/>
        <v>成績基準を選択して、黄色のセルを埋めてください。</v>
      </c>
    </row>
    <row r="17" spans="2:11" ht="42.75" customHeight="1">
      <c r="C17" s="174"/>
      <c r="D17" s="148" t="str">
        <f t="shared" si="0"/>
        <v/>
      </c>
      <c r="E17" s="175"/>
      <c r="F17" s="176"/>
      <c r="G17" s="177"/>
      <c r="H17" s="177"/>
      <c r="I17" s="178"/>
      <c r="J17" s="182"/>
      <c r="K17" s="60" t="str">
        <f t="shared" si="1"/>
        <v>成績基準を選択して、黄色のセルを埋めてください。</v>
      </c>
    </row>
    <row r="18" spans="2:11" ht="42.75" customHeight="1">
      <c r="C18" s="174"/>
      <c r="D18" s="148" t="str">
        <f t="shared" si="0"/>
        <v/>
      </c>
      <c r="E18" s="175"/>
      <c r="F18" s="176"/>
      <c r="G18" s="177"/>
      <c r="H18" s="177"/>
      <c r="I18" s="178"/>
      <c r="J18" s="182"/>
      <c r="K18" s="60" t="str">
        <f t="shared" si="1"/>
        <v>成績基準を選択して、黄色のセルを埋めてください。</v>
      </c>
    </row>
    <row r="19" spans="2:11" ht="21.75" customHeight="1">
      <c r="B19" s="70"/>
      <c r="C19" s="151" t="s">
        <v>763</v>
      </c>
      <c r="D19" s="150"/>
      <c r="E19" s="108"/>
      <c r="F19" s="108"/>
      <c r="G19" s="108"/>
      <c r="H19" s="149"/>
      <c r="I19" s="108"/>
    </row>
    <row r="20" spans="2:11" ht="28.5" customHeight="1">
      <c r="C20" s="60" t="s">
        <v>864</v>
      </c>
    </row>
    <row r="21" spans="2:11" ht="137.25" customHeight="1">
      <c r="C21" s="342"/>
      <c r="D21" s="343"/>
      <c r="E21" s="343"/>
      <c r="F21" s="343"/>
      <c r="G21" s="343"/>
      <c r="H21" s="343"/>
      <c r="I21" s="344"/>
      <c r="K21" s="76" t="str">
        <f>IF(AND(COUNTIF(C8:C18,"長年にわたり活発な部活動を続けるなど、他の模範となる成果を上げていること。"),ISTEXT(C21)),"◯","×")</f>
        <v>×</v>
      </c>
    </row>
    <row r="22" spans="2:11" ht="6.75" customHeight="1"/>
    <row r="23" spans="2:11" ht="15" hidden="1" customHeight="1">
      <c r="B23" s="70"/>
      <c r="C23" s="151"/>
      <c r="D23" s="150"/>
      <c r="E23" s="108"/>
      <c r="F23" s="108"/>
      <c r="G23" s="108"/>
      <c r="H23" s="149"/>
      <c r="I23" s="108"/>
    </row>
    <row r="24" spans="2:11" ht="16.5" hidden="1" customHeight="1">
      <c r="C24" s="102"/>
      <c r="D24" s="109" t="s">
        <v>715</v>
      </c>
      <c r="E24" s="109" t="s">
        <v>647</v>
      </c>
      <c r="F24" s="105"/>
      <c r="G24" s="105"/>
      <c r="H24" s="105"/>
      <c r="I24" s="105"/>
    </row>
    <row r="25" spans="2:11" ht="24.75" hidden="1" customHeight="1">
      <c r="C25" s="104" t="s">
        <v>712</v>
      </c>
      <c r="D25" s="252">
        <f>SUM(I8:I18)</f>
        <v>0</v>
      </c>
      <c r="E25" s="106">
        <f>D25*30</f>
        <v>0</v>
      </c>
      <c r="F25" s="105"/>
      <c r="G25" s="105"/>
      <c r="H25" s="105"/>
      <c r="I25" s="105"/>
    </row>
    <row r="26" spans="2:11" ht="26.25" hidden="1" customHeight="1">
      <c r="C26" s="104" t="s">
        <v>711</v>
      </c>
      <c r="D26" s="106">
        <f>COUNTIF(E8:E18,"団体(部全体）表彰")</f>
        <v>0</v>
      </c>
      <c r="E26" s="106">
        <f>D26*300</f>
        <v>0</v>
      </c>
      <c r="F26" s="105"/>
      <c r="G26" s="105"/>
      <c r="H26" s="105"/>
      <c r="I26" s="105"/>
    </row>
    <row r="27" spans="2:11" ht="22.5" hidden="1" customHeight="1">
      <c r="C27" s="104" t="s">
        <v>713</v>
      </c>
      <c r="D27" s="106" t="str">
        <f>IF(COUNTIF(C8:C18,"生徒の部活動加入率が高く、活動が積極的に行われていること。"),1,"")</f>
        <v/>
      </c>
      <c r="E27" s="106" t="s">
        <v>765</v>
      </c>
      <c r="F27" s="105"/>
      <c r="G27" s="105"/>
      <c r="H27" s="105"/>
      <c r="I27" s="105"/>
    </row>
    <row r="28" spans="2:11" ht="22.5" hidden="1" customHeight="1">
      <c r="C28" s="104" t="s">
        <v>714</v>
      </c>
      <c r="D28" s="106" t="str">
        <f>IF(COUNTIF(C8:C18,"長年にわたり活発な部活動を続けるなど、他の模範となる成果を上げていること。"),1,"")</f>
        <v/>
      </c>
      <c r="E28" s="106" t="s">
        <v>766</v>
      </c>
      <c r="F28" s="105"/>
      <c r="G28" s="105"/>
      <c r="H28" s="105"/>
      <c r="I28" s="105"/>
    </row>
    <row r="29" spans="2:11" ht="30.75" hidden="1" customHeight="1">
      <c r="C29" s="152" t="s">
        <v>764</v>
      </c>
      <c r="D29" s="106" t="str">
        <f>IF(OR(D27=1,D28=1),1,"")</f>
        <v/>
      </c>
      <c r="E29" s="106" t="e">
        <f>D29*300</f>
        <v>#VALUE!</v>
      </c>
      <c r="F29" s="105"/>
      <c r="G29" s="105"/>
      <c r="H29" s="105"/>
      <c r="I29" s="105"/>
    </row>
  </sheetData>
  <sheetProtection password="CA98" sheet="1" formatCells="0" formatColumns="0" formatRows="0"/>
  <mergeCells count="1">
    <mergeCell ref="C21:I21"/>
  </mergeCells>
  <phoneticPr fontId="1"/>
  <conditionalFormatting sqref="I2">
    <cfRule type="containsBlanks" dxfId="212" priority="558">
      <formula>LEN(TRIM(I2))=0</formula>
    </cfRule>
    <cfRule type="containsBlanks" priority="559">
      <formula>LEN(TRIM(I2))=0</formula>
    </cfRule>
  </conditionalFormatting>
  <conditionalFormatting sqref="H8:I8">
    <cfRule type="expression" dxfId="211" priority="547">
      <formula>$E8="団体(部全体）表彰"</formula>
    </cfRule>
  </conditionalFormatting>
  <conditionalFormatting sqref="H8:I8 E8:F8">
    <cfRule type="expression" dxfId="210" priority="550">
      <formula>$C8="長年にわたり活発な部活動を続けるなど、他の模範となる成果を上げていること。"</formula>
    </cfRule>
  </conditionalFormatting>
  <conditionalFormatting sqref="F8">
    <cfRule type="expression" dxfId="209" priority="542">
      <formula>ISNUMBER($F$8)</formula>
    </cfRule>
  </conditionalFormatting>
  <conditionalFormatting sqref="H8:I8 E8">
    <cfRule type="expression" dxfId="208" priority="551">
      <formula>$C8="生徒の部活動加入率が高く、活動が積極的に行われていること。"</formula>
    </cfRule>
  </conditionalFormatting>
  <conditionalFormatting sqref="E8">
    <cfRule type="expression" dxfId="207" priority="546">
      <formula>ISTEXT($E8)</formula>
    </cfRule>
  </conditionalFormatting>
  <conditionalFormatting sqref="G8">
    <cfRule type="expression" dxfId="206" priority="545">
      <formula>ISTEXT($G$8)</formula>
    </cfRule>
  </conditionalFormatting>
  <conditionalFormatting sqref="H8">
    <cfRule type="expression" dxfId="205" priority="544">
      <formula>ISTEXT($H$8)</formula>
    </cfRule>
  </conditionalFormatting>
  <conditionalFormatting sqref="I8">
    <cfRule type="expression" dxfId="204" priority="543">
      <formula>ISNUMBER($I$8)</formula>
    </cfRule>
  </conditionalFormatting>
  <conditionalFormatting sqref="F8">
    <cfRule type="expression" dxfId="203" priority="548">
      <formula>$C8="全国大会で表彰されたもの"</formula>
    </cfRule>
    <cfRule type="expression" dxfId="202" priority="549">
      <formula>C8="高総文祭で表彰されたもの"</formula>
    </cfRule>
  </conditionalFormatting>
  <conditionalFormatting sqref="C9">
    <cfRule type="expression" dxfId="201" priority="469">
      <formula>ISTEXT(C9)</formula>
    </cfRule>
  </conditionalFormatting>
  <conditionalFormatting sqref="H9:I9">
    <cfRule type="expression" dxfId="200" priority="463">
      <formula>$E9="団体(部全体）表彰"</formula>
    </cfRule>
  </conditionalFormatting>
  <conditionalFormatting sqref="H9:I9 F9">
    <cfRule type="expression" dxfId="199" priority="466">
      <formula>$C9="長年にわたり活発な部活動を続けるなど、他の模範となる成果を上げていること。"</formula>
    </cfRule>
  </conditionalFormatting>
  <conditionalFormatting sqref="F9">
    <cfRule type="expression" dxfId="198" priority="458">
      <formula>ISNUMBER($F9)</formula>
    </cfRule>
  </conditionalFormatting>
  <conditionalFormatting sqref="H9:I9">
    <cfRule type="expression" dxfId="197" priority="467">
      <formula>$C9="生徒の部活動加入率が高く、活動が積極的に行われていること。"</formula>
    </cfRule>
  </conditionalFormatting>
  <conditionalFormatting sqref="G9">
    <cfRule type="expression" dxfId="196" priority="461">
      <formula>ISTEXT($G9)</formula>
    </cfRule>
  </conditionalFormatting>
  <conditionalFormatting sqref="H9">
    <cfRule type="expression" dxfId="195" priority="460">
      <formula>ISTEXT($H9)</formula>
    </cfRule>
  </conditionalFormatting>
  <conditionalFormatting sqref="I9">
    <cfRule type="expression" dxfId="194" priority="459">
      <formula>ISNUMBER($I9)</formula>
    </cfRule>
  </conditionalFormatting>
  <conditionalFormatting sqref="F9">
    <cfRule type="expression" dxfId="193" priority="464">
      <formula>$C9="全国大会で表彰されたもの"</formula>
    </cfRule>
    <cfRule type="expression" dxfId="192" priority="465">
      <formula>C9="高総文祭で表彰されたもの"</formula>
    </cfRule>
  </conditionalFormatting>
  <conditionalFormatting sqref="C10">
    <cfRule type="expression" dxfId="191" priority="301">
      <formula>ISTEXT(C10)</formula>
    </cfRule>
  </conditionalFormatting>
  <conditionalFormatting sqref="H10:I10">
    <cfRule type="expression" dxfId="190" priority="295">
      <formula>$E10="団体(部全体）表彰"</formula>
    </cfRule>
  </conditionalFormatting>
  <conditionalFormatting sqref="H10:I10 F10">
    <cfRule type="expression" dxfId="189" priority="298">
      <formula>$C10="長年にわたり活発な部活動を続けるなど、他の模範となる成果を上げていること。"</formula>
    </cfRule>
  </conditionalFormatting>
  <conditionalFormatting sqref="F10">
    <cfRule type="expression" dxfId="188" priority="290">
      <formula>ISNUMBER($F10)</formula>
    </cfRule>
  </conditionalFormatting>
  <conditionalFormatting sqref="H10:I10">
    <cfRule type="expression" dxfId="187" priority="299">
      <formula>$C10="生徒の部活動加入率が高く、活動が積極的に行われていること。"</formula>
    </cfRule>
  </conditionalFormatting>
  <conditionalFormatting sqref="G10">
    <cfRule type="expression" dxfId="186" priority="293">
      <formula>ISTEXT($G10)</formula>
    </cfRule>
  </conditionalFormatting>
  <conditionalFormatting sqref="H10">
    <cfRule type="expression" dxfId="185" priority="292">
      <formula>ISTEXT($H10)</formula>
    </cfRule>
  </conditionalFormatting>
  <conditionalFormatting sqref="I10">
    <cfRule type="expression" dxfId="184" priority="291">
      <formula>ISNUMBER($I10)</formula>
    </cfRule>
  </conditionalFormatting>
  <conditionalFormatting sqref="F10">
    <cfRule type="expression" dxfId="183" priority="296">
      <formula>$C10="全国大会で表彰されたもの"</formula>
    </cfRule>
    <cfRule type="expression" dxfId="182" priority="297">
      <formula>C10="高総文祭で表彰されたもの"</formula>
    </cfRule>
  </conditionalFormatting>
  <conditionalFormatting sqref="C11">
    <cfRule type="expression" dxfId="181" priority="289">
      <formula>ISTEXT(C11)</formula>
    </cfRule>
  </conditionalFormatting>
  <conditionalFormatting sqref="H11:I11">
    <cfRule type="expression" dxfId="180" priority="283">
      <formula>$E11="団体(部全体）表彰"</formula>
    </cfRule>
  </conditionalFormatting>
  <conditionalFormatting sqref="H11:I11 F11">
    <cfRule type="expression" dxfId="179" priority="286">
      <formula>$C11="長年にわたり活発な部活動を続けるなど、他の模範となる成果を上げていること。"</formula>
    </cfRule>
  </conditionalFormatting>
  <conditionalFormatting sqref="F11">
    <cfRule type="expression" dxfId="178" priority="278">
      <formula>ISNUMBER($F11)</formula>
    </cfRule>
  </conditionalFormatting>
  <conditionalFormatting sqref="H11:I11">
    <cfRule type="expression" dxfId="177" priority="287">
      <formula>$C11="生徒の部活動加入率が高く、活動が積極的に行われていること。"</formula>
    </cfRule>
  </conditionalFormatting>
  <conditionalFormatting sqref="G11">
    <cfRule type="expression" dxfId="176" priority="281">
      <formula>ISTEXT($G11)</formula>
    </cfRule>
  </conditionalFormatting>
  <conditionalFormatting sqref="H11">
    <cfRule type="expression" dxfId="175" priority="280">
      <formula>ISTEXT($H11)</formula>
    </cfRule>
  </conditionalFormatting>
  <conditionalFormatting sqref="I11">
    <cfRule type="expression" dxfId="174" priority="279">
      <formula>ISNUMBER($I11)</formula>
    </cfRule>
  </conditionalFormatting>
  <conditionalFormatting sqref="F11">
    <cfRule type="expression" dxfId="173" priority="284">
      <formula>$C11="全国大会で表彰されたもの"</formula>
    </cfRule>
    <cfRule type="expression" dxfId="172" priority="285">
      <formula>C11="高総文祭で表彰されたもの"</formula>
    </cfRule>
  </conditionalFormatting>
  <conditionalFormatting sqref="C12">
    <cfRule type="expression" dxfId="171" priority="277">
      <formula>ISTEXT(C12)</formula>
    </cfRule>
  </conditionalFormatting>
  <conditionalFormatting sqref="H12:I12">
    <cfRule type="expression" dxfId="170" priority="271">
      <formula>$E12="団体(部全体）表彰"</formula>
    </cfRule>
  </conditionalFormatting>
  <conditionalFormatting sqref="H12:I12 F12">
    <cfRule type="expression" dxfId="169" priority="274">
      <formula>$C12="長年にわたり活発な部活動を続けるなど、他の模範となる成果を上げていること。"</formula>
    </cfRule>
  </conditionalFormatting>
  <conditionalFormatting sqref="F12">
    <cfRule type="expression" dxfId="168" priority="266">
      <formula>ISNUMBER($F12)</formula>
    </cfRule>
  </conditionalFormatting>
  <conditionalFormatting sqref="H12:I12">
    <cfRule type="expression" dxfId="167" priority="275">
      <formula>$C12="生徒の部活動加入率が高く、活動が積極的に行われていること。"</formula>
    </cfRule>
  </conditionalFormatting>
  <conditionalFormatting sqref="G12">
    <cfRule type="expression" dxfId="166" priority="269">
      <formula>ISTEXT($G12)</formula>
    </cfRule>
  </conditionalFormatting>
  <conditionalFormatting sqref="H12">
    <cfRule type="expression" dxfId="165" priority="268">
      <formula>ISTEXT($H12)</formula>
    </cfRule>
  </conditionalFormatting>
  <conditionalFormatting sqref="I12">
    <cfRule type="expression" dxfId="164" priority="267">
      <formula>ISNUMBER($I12)</formula>
    </cfRule>
  </conditionalFormatting>
  <conditionalFormatting sqref="F12">
    <cfRule type="expression" dxfId="163" priority="272">
      <formula>$C12="全国大会で表彰されたもの"</formula>
    </cfRule>
    <cfRule type="expression" dxfId="162" priority="273">
      <formula>C12="高総文祭で表彰されたもの"</formula>
    </cfRule>
  </conditionalFormatting>
  <conditionalFormatting sqref="C13">
    <cfRule type="expression" dxfId="161" priority="265">
      <formula>ISTEXT(C13)</formula>
    </cfRule>
  </conditionalFormatting>
  <conditionalFormatting sqref="H13:I13">
    <cfRule type="expression" dxfId="160" priority="259">
      <formula>$E13="団体(部全体）表彰"</formula>
    </cfRule>
  </conditionalFormatting>
  <conditionalFormatting sqref="H13:I13 F13">
    <cfRule type="expression" dxfId="159" priority="262">
      <formula>$C13="長年にわたり活発な部活動を続けるなど、他の模範となる成果を上げていること。"</formula>
    </cfRule>
  </conditionalFormatting>
  <conditionalFormatting sqref="F13">
    <cfRule type="expression" dxfId="158" priority="254">
      <formula>ISNUMBER($F13)</formula>
    </cfRule>
  </conditionalFormatting>
  <conditionalFormatting sqref="H13:I13">
    <cfRule type="expression" dxfId="157" priority="263">
      <formula>$C13="生徒の部活動加入率が高く、活動が積極的に行われていること。"</formula>
    </cfRule>
  </conditionalFormatting>
  <conditionalFormatting sqref="G13">
    <cfRule type="expression" dxfId="156" priority="257">
      <formula>ISTEXT($G13)</formula>
    </cfRule>
  </conditionalFormatting>
  <conditionalFormatting sqref="H13">
    <cfRule type="expression" dxfId="155" priority="256">
      <formula>ISTEXT($H13)</formula>
    </cfRule>
  </conditionalFormatting>
  <conditionalFormatting sqref="I13">
    <cfRule type="expression" dxfId="154" priority="255">
      <formula>ISNUMBER($I13)</formula>
    </cfRule>
  </conditionalFormatting>
  <conditionalFormatting sqref="F13">
    <cfRule type="expression" dxfId="153" priority="260">
      <formula>$C13="全国大会で表彰されたもの"</formula>
    </cfRule>
    <cfRule type="expression" dxfId="152" priority="261">
      <formula>C13="高総文祭で表彰されたもの"</formula>
    </cfRule>
  </conditionalFormatting>
  <conditionalFormatting sqref="C14">
    <cfRule type="expression" dxfId="151" priority="253">
      <formula>ISTEXT(C14)</formula>
    </cfRule>
  </conditionalFormatting>
  <conditionalFormatting sqref="H14:I14">
    <cfRule type="expression" dxfId="150" priority="247">
      <formula>$E14="団体(部全体）表彰"</formula>
    </cfRule>
  </conditionalFormatting>
  <conditionalFormatting sqref="H14:I14 F14">
    <cfRule type="expression" dxfId="149" priority="250">
      <formula>$C14="長年にわたり活発な部活動を続けるなど、他の模範となる成果を上げていること。"</formula>
    </cfRule>
  </conditionalFormatting>
  <conditionalFormatting sqref="F14">
    <cfRule type="expression" dxfId="148" priority="242">
      <formula>ISNUMBER($F14)</formula>
    </cfRule>
  </conditionalFormatting>
  <conditionalFormatting sqref="H14:I14">
    <cfRule type="expression" dxfId="147" priority="251">
      <formula>$C14="生徒の部活動加入率が高く、活動が積極的に行われていること。"</formula>
    </cfRule>
  </conditionalFormatting>
  <conditionalFormatting sqref="G14">
    <cfRule type="expression" dxfId="146" priority="245">
      <formula>ISTEXT($G14)</formula>
    </cfRule>
  </conditionalFormatting>
  <conditionalFormatting sqref="H14">
    <cfRule type="expression" dxfId="145" priority="244">
      <formula>ISTEXT($H14)</formula>
    </cfRule>
  </conditionalFormatting>
  <conditionalFormatting sqref="I14">
    <cfRule type="expression" dxfId="144" priority="243">
      <formula>ISNUMBER($I14)</formula>
    </cfRule>
  </conditionalFormatting>
  <conditionalFormatting sqref="F14">
    <cfRule type="expression" dxfId="143" priority="248">
      <formula>$C14="全国大会で表彰されたもの"</formula>
    </cfRule>
    <cfRule type="expression" dxfId="142" priority="249">
      <formula>C14="高総文祭で表彰されたもの"</formula>
    </cfRule>
  </conditionalFormatting>
  <conditionalFormatting sqref="C15">
    <cfRule type="expression" dxfId="141" priority="241">
      <formula>ISTEXT(C15)</formula>
    </cfRule>
  </conditionalFormatting>
  <conditionalFormatting sqref="H15:I15">
    <cfRule type="expression" dxfId="140" priority="235">
      <formula>$E15="団体(部全体）表彰"</formula>
    </cfRule>
  </conditionalFormatting>
  <conditionalFormatting sqref="H15:I15 F15">
    <cfRule type="expression" dxfId="139" priority="238">
      <formula>$C15="長年にわたり活発な部活動を続けるなど、他の模範となる成果を上げていること。"</formula>
    </cfRule>
  </conditionalFormatting>
  <conditionalFormatting sqref="F15">
    <cfRule type="expression" dxfId="138" priority="230">
      <formula>ISNUMBER($F15)</formula>
    </cfRule>
  </conditionalFormatting>
  <conditionalFormatting sqref="H15:I15">
    <cfRule type="expression" dxfId="137" priority="239">
      <formula>$C15="生徒の部活動加入率が高く、活動が積極的に行われていること。"</formula>
    </cfRule>
  </conditionalFormatting>
  <conditionalFormatting sqref="G15">
    <cfRule type="expression" dxfId="136" priority="233">
      <formula>ISTEXT($G15)</formula>
    </cfRule>
  </conditionalFormatting>
  <conditionalFormatting sqref="H15">
    <cfRule type="expression" dxfId="135" priority="232">
      <formula>ISTEXT($H15)</formula>
    </cfRule>
  </conditionalFormatting>
  <conditionalFormatting sqref="I15">
    <cfRule type="expression" dxfId="134" priority="231">
      <formula>ISNUMBER($I15)</formula>
    </cfRule>
  </conditionalFormatting>
  <conditionalFormatting sqref="F15">
    <cfRule type="expression" dxfId="133" priority="236">
      <formula>$C15="全国大会で表彰されたもの"</formula>
    </cfRule>
    <cfRule type="expression" dxfId="132" priority="237">
      <formula>C15="高総文祭で表彰されたもの"</formula>
    </cfRule>
  </conditionalFormatting>
  <conditionalFormatting sqref="C16">
    <cfRule type="expression" dxfId="131" priority="229">
      <formula>ISTEXT(C16)</formula>
    </cfRule>
  </conditionalFormatting>
  <conditionalFormatting sqref="H16:I16">
    <cfRule type="expression" dxfId="130" priority="223">
      <formula>$E16="団体(部全体）表彰"</formula>
    </cfRule>
  </conditionalFormatting>
  <conditionalFormatting sqref="H16:I16 F16">
    <cfRule type="expression" dxfId="129" priority="226">
      <formula>$C16="長年にわたり活発な部活動を続けるなど、他の模範となる成果を上げていること。"</formula>
    </cfRule>
  </conditionalFormatting>
  <conditionalFormatting sqref="F16">
    <cfRule type="expression" dxfId="128" priority="218">
      <formula>ISNUMBER($F16)</formula>
    </cfRule>
  </conditionalFormatting>
  <conditionalFormatting sqref="H16:I16">
    <cfRule type="expression" dxfId="127" priority="227">
      <formula>$C16="生徒の部活動加入率が高く、活動が積極的に行われていること。"</formula>
    </cfRule>
  </conditionalFormatting>
  <conditionalFormatting sqref="G16">
    <cfRule type="expression" dxfId="126" priority="221">
      <formula>ISTEXT($G16)</formula>
    </cfRule>
  </conditionalFormatting>
  <conditionalFormatting sqref="H16">
    <cfRule type="expression" dxfId="125" priority="220">
      <formula>ISTEXT($H16)</formula>
    </cfRule>
  </conditionalFormatting>
  <conditionalFormatting sqref="I16">
    <cfRule type="expression" dxfId="124" priority="219">
      <formula>ISNUMBER($I16)</formula>
    </cfRule>
  </conditionalFormatting>
  <conditionalFormatting sqref="F16">
    <cfRule type="expression" dxfId="123" priority="224">
      <formula>$C16="全国大会で表彰されたもの"</formula>
    </cfRule>
    <cfRule type="expression" dxfId="122" priority="225">
      <formula>C16="高総文祭で表彰されたもの"</formula>
    </cfRule>
  </conditionalFormatting>
  <conditionalFormatting sqref="C17">
    <cfRule type="expression" dxfId="121" priority="217">
      <formula>ISTEXT(C17)</formula>
    </cfRule>
  </conditionalFormatting>
  <conditionalFormatting sqref="H17:I17">
    <cfRule type="expression" dxfId="120" priority="211">
      <formula>$E17="団体(部全体）表彰"</formula>
    </cfRule>
  </conditionalFormatting>
  <conditionalFormatting sqref="H17:I17 F17">
    <cfRule type="expression" dxfId="119" priority="214">
      <formula>$C17="長年にわたり活発な部活動を続けるなど、他の模範となる成果を上げていること。"</formula>
    </cfRule>
  </conditionalFormatting>
  <conditionalFormatting sqref="F17">
    <cfRule type="expression" dxfId="118" priority="206">
      <formula>ISNUMBER($F17)</formula>
    </cfRule>
  </conditionalFormatting>
  <conditionalFormatting sqref="H17:I17">
    <cfRule type="expression" dxfId="117" priority="215">
      <formula>$C17="生徒の部活動加入率が高く、活動が積極的に行われていること。"</formula>
    </cfRule>
  </conditionalFormatting>
  <conditionalFormatting sqref="G17">
    <cfRule type="expression" dxfId="116" priority="209">
      <formula>ISTEXT($G17)</formula>
    </cfRule>
  </conditionalFormatting>
  <conditionalFormatting sqref="H17">
    <cfRule type="expression" dxfId="115" priority="208">
      <formula>ISTEXT($H17)</formula>
    </cfRule>
  </conditionalFormatting>
  <conditionalFormatting sqref="I17">
    <cfRule type="expression" dxfId="114" priority="207">
      <formula>ISNUMBER($I17)</formula>
    </cfRule>
  </conditionalFormatting>
  <conditionalFormatting sqref="F17">
    <cfRule type="expression" dxfId="113" priority="212">
      <formula>$C17="全国大会で表彰されたもの"</formula>
    </cfRule>
    <cfRule type="expression" dxfId="112" priority="213">
      <formula>C17="高総文祭で表彰されたもの"</formula>
    </cfRule>
  </conditionalFormatting>
  <conditionalFormatting sqref="C18">
    <cfRule type="expression" dxfId="111" priority="193">
      <formula>ISTEXT(C18)</formula>
    </cfRule>
  </conditionalFormatting>
  <conditionalFormatting sqref="H18:I18">
    <cfRule type="expression" dxfId="110" priority="187">
      <formula>$E18="団体(部全体）表彰"</formula>
    </cfRule>
  </conditionalFormatting>
  <conditionalFormatting sqref="H18:I18 F18">
    <cfRule type="expression" dxfId="109" priority="190">
      <formula>$C18="長年にわたり活発な部活動を続けるなど、他の模範となる成果を上げていること。"</formula>
    </cfRule>
  </conditionalFormatting>
  <conditionalFormatting sqref="F18">
    <cfRule type="expression" dxfId="108" priority="182">
      <formula>ISNUMBER($F18)</formula>
    </cfRule>
  </conditionalFormatting>
  <conditionalFormatting sqref="H18:I18">
    <cfRule type="expression" dxfId="107" priority="191">
      <formula>$C18="生徒の部活動加入率が高く、活動が積極的に行われていること。"</formula>
    </cfRule>
  </conditionalFormatting>
  <conditionalFormatting sqref="G18">
    <cfRule type="expression" dxfId="106" priority="185">
      <formula>ISTEXT($G18)</formula>
    </cfRule>
  </conditionalFormatting>
  <conditionalFormatting sqref="H18">
    <cfRule type="expression" dxfId="105" priority="184">
      <formula>ISTEXT($H18)</formula>
    </cfRule>
  </conditionalFormatting>
  <conditionalFormatting sqref="I18">
    <cfRule type="expression" dxfId="104" priority="183">
      <formula>ISNUMBER($I18)</formula>
    </cfRule>
  </conditionalFormatting>
  <conditionalFormatting sqref="F18">
    <cfRule type="expression" dxfId="103" priority="188">
      <formula>$C18="全国大会で表彰されたもの"</formula>
    </cfRule>
    <cfRule type="expression" dxfId="102" priority="189">
      <formula>C18="高総文祭で表彰されたもの"</formula>
    </cfRule>
  </conditionalFormatting>
  <conditionalFormatting sqref="I5">
    <cfRule type="expression" dxfId="101" priority="133">
      <formula>ISTEXT($I$5)</formula>
    </cfRule>
  </conditionalFormatting>
  <conditionalFormatting sqref="E9">
    <cfRule type="expression" dxfId="100" priority="92">
      <formula>$C9="長年にわたり活発な部活動を続けるなど、他の模範となる成果を上げていること。"</formula>
    </cfRule>
  </conditionalFormatting>
  <conditionalFormatting sqref="E9">
    <cfRule type="expression" dxfId="99" priority="93">
      <formula>$C9="生徒の部活動加入率が高く、活動が積極的に行われていること。"</formula>
    </cfRule>
  </conditionalFormatting>
  <conditionalFormatting sqref="E9">
    <cfRule type="expression" dxfId="98" priority="91">
      <formula>ISTEXT($E9)</formula>
    </cfRule>
  </conditionalFormatting>
  <conditionalFormatting sqref="E10">
    <cfRule type="expression" dxfId="97" priority="89">
      <formula>$C10="長年にわたり活発な部活動を続けるなど、他の模範となる成果を上げていること。"</formula>
    </cfRule>
  </conditionalFormatting>
  <conditionalFormatting sqref="E10">
    <cfRule type="expression" dxfId="96" priority="90">
      <formula>$C10="生徒の部活動加入率が高く、活動が積極的に行われていること。"</formula>
    </cfRule>
  </conditionalFormatting>
  <conditionalFormatting sqref="E10">
    <cfRule type="expression" dxfId="95" priority="88">
      <formula>ISTEXT($E10)</formula>
    </cfRule>
  </conditionalFormatting>
  <conditionalFormatting sqref="E11">
    <cfRule type="expression" dxfId="94" priority="86">
      <formula>$C11="長年にわたり活発な部活動を続けるなど、他の模範となる成果を上げていること。"</formula>
    </cfRule>
  </conditionalFormatting>
  <conditionalFormatting sqref="E11">
    <cfRule type="expression" dxfId="93" priority="87">
      <formula>$C11="生徒の部活動加入率が高く、活動が積極的に行われていること。"</formula>
    </cfRule>
  </conditionalFormatting>
  <conditionalFormatting sqref="E11">
    <cfRule type="expression" dxfId="92" priority="85">
      <formula>ISTEXT($E11)</formula>
    </cfRule>
  </conditionalFormatting>
  <conditionalFormatting sqref="E17">
    <cfRule type="expression" dxfId="91" priority="74">
      <formula>$C17="長年にわたり活発な部活動を続けるなど、他の模範となる成果を上げていること。"</formula>
    </cfRule>
  </conditionalFormatting>
  <conditionalFormatting sqref="E17">
    <cfRule type="expression" dxfId="90" priority="75">
      <formula>$C17="生徒の部活動加入率が高く、活動が積極的に行われていること。"</formula>
    </cfRule>
  </conditionalFormatting>
  <conditionalFormatting sqref="E17">
    <cfRule type="expression" dxfId="89" priority="73">
      <formula>ISTEXT($E17)</formula>
    </cfRule>
  </conditionalFormatting>
  <conditionalFormatting sqref="E16">
    <cfRule type="expression" dxfId="88" priority="71">
      <formula>$C16="長年にわたり活発な部活動を続けるなど、他の模範となる成果を上げていること。"</formula>
    </cfRule>
  </conditionalFormatting>
  <conditionalFormatting sqref="E16">
    <cfRule type="expression" dxfId="87" priority="72">
      <formula>$C16="生徒の部活動加入率が高く、活動が積極的に行われていること。"</formula>
    </cfRule>
  </conditionalFormatting>
  <conditionalFormatting sqref="E16">
    <cfRule type="expression" dxfId="86" priority="70">
      <formula>ISTEXT($E16)</formula>
    </cfRule>
  </conditionalFormatting>
  <conditionalFormatting sqref="E18">
    <cfRule type="expression" dxfId="85" priority="68">
      <formula>$C18="長年にわたり活発な部活動を続けるなど、他の模範となる成果を上げていること。"</formula>
    </cfRule>
  </conditionalFormatting>
  <conditionalFormatting sqref="E18">
    <cfRule type="expression" dxfId="84" priority="69">
      <formula>$C18="生徒の部活動加入率が高く、活動が積極的に行われていること。"</formula>
    </cfRule>
  </conditionalFormatting>
  <conditionalFormatting sqref="E18">
    <cfRule type="expression" dxfId="83" priority="67">
      <formula>ISTEXT($E18)</formula>
    </cfRule>
  </conditionalFormatting>
  <conditionalFormatting sqref="E12">
    <cfRule type="expression" dxfId="82" priority="53">
      <formula>$C12="長年にわたり活発な部活動を続けるなど、他の模範となる成果を上げていること。"</formula>
    </cfRule>
  </conditionalFormatting>
  <conditionalFormatting sqref="E12">
    <cfRule type="expression" dxfId="81" priority="54">
      <formula>$C12="生徒の部活動加入率が高く、活動が積極的に行われていること。"</formula>
    </cfRule>
  </conditionalFormatting>
  <conditionalFormatting sqref="E12">
    <cfRule type="expression" dxfId="80" priority="52">
      <formula>ISTEXT($E12)</formula>
    </cfRule>
  </conditionalFormatting>
  <conditionalFormatting sqref="E13">
    <cfRule type="expression" dxfId="79" priority="50">
      <formula>$C13="長年にわたり活発な部活動を続けるなど、他の模範となる成果を上げていること。"</formula>
    </cfRule>
  </conditionalFormatting>
  <conditionalFormatting sqref="E13">
    <cfRule type="expression" dxfId="78" priority="51">
      <formula>$C13="生徒の部活動加入率が高く、活動が積極的に行われていること。"</formula>
    </cfRule>
  </conditionalFormatting>
  <conditionalFormatting sqref="E13">
    <cfRule type="expression" dxfId="77" priority="49">
      <formula>ISTEXT($E13)</formula>
    </cfRule>
  </conditionalFormatting>
  <conditionalFormatting sqref="E14">
    <cfRule type="expression" dxfId="76" priority="47">
      <formula>$C14="長年にわたり活発な部活動を続けるなど、他の模範となる成果を上げていること。"</formula>
    </cfRule>
  </conditionalFormatting>
  <conditionalFormatting sqref="E14">
    <cfRule type="expression" dxfId="75" priority="48">
      <formula>$C14="生徒の部活動加入率が高く、活動が積極的に行われていること。"</formula>
    </cfRule>
  </conditionalFormatting>
  <conditionalFormatting sqref="E14">
    <cfRule type="expression" dxfId="74" priority="46">
      <formula>ISTEXT($E14)</formula>
    </cfRule>
  </conditionalFormatting>
  <conditionalFormatting sqref="E15">
    <cfRule type="expression" dxfId="73" priority="44">
      <formula>$C15="長年にわたり活発な部活動を続けるなど、他の模範となる成果を上げていること。"</formula>
    </cfRule>
  </conditionalFormatting>
  <conditionalFormatting sqref="E15">
    <cfRule type="expression" dxfId="72" priority="45">
      <formula>$C15="生徒の部活動加入率が高く、活動が積極的に行われていること。"</formula>
    </cfRule>
  </conditionalFormatting>
  <conditionalFormatting sqref="E15">
    <cfRule type="expression" dxfId="71" priority="43">
      <formula>ISTEXT($E15)</formula>
    </cfRule>
  </conditionalFormatting>
  <conditionalFormatting sqref="J8">
    <cfRule type="expression" dxfId="70" priority="42">
      <formula>$C8="生徒の部活動加入率が高く、活動が積極的に行われていること。"</formula>
    </cfRule>
  </conditionalFormatting>
  <conditionalFormatting sqref="J8:J18">
    <cfRule type="expression" dxfId="69" priority="38">
      <formula>ISTEXT($J8)</formula>
    </cfRule>
    <cfRule type="expression" dxfId="68" priority="39">
      <formula>$C8=""</formula>
    </cfRule>
    <cfRule type="expression" dxfId="67" priority="40">
      <formula>$C8="全国大会で表彰されたもの"</formula>
    </cfRule>
    <cfRule type="expression" dxfId="66" priority="41">
      <formula>$C8="高総文祭で表彰されたもの"</formula>
    </cfRule>
  </conditionalFormatting>
  <conditionalFormatting sqref="J9">
    <cfRule type="expression" dxfId="65" priority="37">
      <formula>$C9="生徒の部活動加入率が高く、活動が積極的に行われていること。"</formula>
    </cfRule>
  </conditionalFormatting>
  <conditionalFormatting sqref="J9">
    <cfRule type="expression" dxfId="64" priority="35">
      <formula>$C9="高野連加入高のうち全国大会へ出場"</formula>
    </cfRule>
    <cfRule type="expression" dxfId="63" priority="36">
      <formula>$C9="神奈川県高体連表彰"</formula>
    </cfRule>
  </conditionalFormatting>
  <conditionalFormatting sqref="J10">
    <cfRule type="expression" dxfId="62" priority="34">
      <formula>$C10="生徒の部活動加入率が高く、活動が積極的に行われていること。"</formula>
    </cfRule>
  </conditionalFormatting>
  <conditionalFormatting sqref="J10">
    <cfRule type="expression" dxfId="61" priority="32">
      <formula>$C10="高野連加入高のうち全国大会へ出場"</formula>
    </cfRule>
    <cfRule type="expression" dxfId="60" priority="33">
      <formula>$C10="神奈川県高体連表彰"</formula>
    </cfRule>
  </conditionalFormatting>
  <conditionalFormatting sqref="J11">
    <cfRule type="expression" dxfId="59" priority="31">
      <formula>$C11="生徒の部活動加入率が高く、活動が積極的に行われていること。"</formula>
    </cfRule>
  </conditionalFormatting>
  <conditionalFormatting sqref="J11">
    <cfRule type="expression" dxfId="58" priority="29">
      <formula>$C11="高野連加入高のうち全国大会へ出場"</formula>
    </cfRule>
    <cfRule type="expression" dxfId="57" priority="30">
      <formula>$C11="神奈川県高体連表彰"</formula>
    </cfRule>
  </conditionalFormatting>
  <conditionalFormatting sqref="J12">
    <cfRule type="expression" dxfId="56" priority="28">
      <formula>$C12="生徒の部活動加入率が高く、活動が積極的に行われていること。"</formula>
    </cfRule>
  </conditionalFormatting>
  <conditionalFormatting sqref="J12">
    <cfRule type="expression" dxfId="55" priority="26">
      <formula>$C12="高野連加入高のうち全国大会へ出場"</formula>
    </cfRule>
    <cfRule type="expression" dxfId="54" priority="27">
      <formula>$C12="神奈川県高体連表彰"</formula>
    </cfRule>
  </conditionalFormatting>
  <conditionalFormatting sqref="J13">
    <cfRule type="expression" dxfId="53" priority="25">
      <formula>$C13="生徒の部活動加入率が高く、活動が積極的に行われていること。"</formula>
    </cfRule>
  </conditionalFormatting>
  <conditionalFormatting sqref="J13">
    <cfRule type="expression" dxfId="52" priority="23">
      <formula>$C13="高野連加入高のうち全国大会へ出場"</formula>
    </cfRule>
    <cfRule type="expression" dxfId="51" priority="24">
      <formula>$C13="神奈川県高体連表彰"</formula>
    </cfRule>
  </conditionalFormatting>
  <conditionalFormatting sqref="J14">
    <cfRule type="expression" dxfId="50" priority="22">
      <formula>$C14="生徒の部活動加入率が高く、活動が積極的に行われていること。"</formula>
    </cfRule>
  </conditionalFormatting>
  <conditionalFormatting sqref="J14">
    <cfRule type="expression" dxfId="49" priority="20">
      <formula>$C14="高野連加入高のうち全国大会へ出場"</formula>
    </cfRule>
    <cfRule type="expression" dxfId="48" priority="21">
      <formula>$C14="神奈川県高体連表彰"</formula>
    </cfRule>
  </conditionalFormatting>
  <conditionalFormatting sqref="J15">
    <cfRule type="expression" dxfId="47" priority="19">
      <formula>$C15="生徒の部活動加入率が高く、活動が積極的に行われていること。"</formula>
    </cfRule>
  </conditionalFormatting>
  <conditionalFormatting sqref="J15">
    <cfRule type="expression" dxfId="46" priority="17">
      <formula>$C15="高野連加入高のうち全国大会へ出場"</formula>
    </cfRule>
    <cfRule type="expression" dxfId="45" priority="18">
      <formula>$C15="神奈川県高体連表彰"</formula>
    </cfRule>
  </conditionalFormatting>
  <conditionalFormatting sqref="J16">
    <cfRule type="expression" dxfId="44" priority="16">
      <formula>$C16="生徒の部活動加入率が高く、活動が積極的に行われていること。"</formula>
    </cfRule>
  </conditionalFormatting>
  <conditionalFormatting sqref="J16">
    <cfRule type="expression" dxfId="43" priority="14">
      <formula>$C16="高野連加入高のうち全国大会へ出場"</formula>
    </cfRule>
    <cfRule type="expression" dxfId="42" priority="15">
      <formula>$C16="神奈川県高体連表彰"</formula>
    </cfRule>
  </conditionalFormatting>
  <conditionalFormatting sqref="J17">
    <cfRule type="expression" dxfId="41" priority="13">
      <formula>$C17="生徒の部活動加入率が高く、活動が積極的に行われていること。"</formula>
    </cfRule>
  </conditionalFormatting>
  <conditionalFormatting sqref="J17">
    <cfRule type="expression" dxfId="40" priority="11">
      <formula>$C17="高野連加入高のうち全国大会へ出場"</formula>
    </cfRule>
    <cfRule type="expression" dxfId="39" priority="12">
      <formula>$C17="神奈川県高体連表彰"</formula>
    </cfRule>
  </conditionalFormatting>
  <conditionalFormatting sqref="J17">
    <cfRule type="expression" dxfId="38" priority="10">
      <formula>$C17="生徒の部活動加入率が高く、活動が積極的に行われていること。"</formula>
    </cfRule>
  </conditionalFormatting>
  <conditionalFormatting sqref="J17">
    <cfRule type="expression" dxfId="37" priority="8">
      <formula>$C17="高野連加入高のうち全国大会へ出場"</formula>
    </cfRule>
    <cfRule type="expression" dxfId="36" priority="9">
      <formula>$C17="神奈川県高体連表彰"</formula>
    </cfRule>
  </conditionalFormatting>
  <conditionalFormatting sqref="J18">
    <cfRule type="expression" dxfId="35" priority="7">
      <formula>$C18="生徒の部活動加入率が高く、活動が積極的に行われていること。"</formula>
    </cfRule>
  </conditionalFormatting>
  <conditionalFormatting sqref="J18">
    <cfRule type="expression" dxfId="34" priority="5">
      <formula>$C18="高野連加入高のうち全国大会へ出場"</formula>
    </cfRule>
    <cfRule type="expression" dxfId="33" priority="6">
      <formula>$C18="神奈川県高体連表彰"</formula>
    </cfRule>
  </conditionalFormatting>
  <conditionalFormatting sqref="J18">
    <cfRule type="expression" dxfId="32" priority="4">
      <formula>$C18="生徒の部活動加入率が高く、活動が積極的に行われていること。"</formula>
    </cfRule>
  </conditionalFormatting>
  <conditionalFormatting sqref="J18">
    <cfRule type="expression" dxfId="31" priority="2">
      <formula>$C18="高野連加入高のうち全国大会へ出場"</formula>
    </cfRule>
    <cfRule type="expression" dxfId="30" priority="3">
      <formula>$C18="高総文祭で表彰されたもの"</formula>
    </cfRule>
  </conditionalFormatting>
  <conditionalFormatting sqref="C8">
    <cfRule type="expression" dxfId="29" priority="562">
      <formula>ISTEXT(C8:C18)</formula>
    </cfRule>
  </conditionalFormatting>
  <conditionalFormatting sqref="D8:D18">
    <cfRule type="expression" dxfId="28" priority="563">
      <formula>ISTEXT(C8:C18)</formula>
    </cfRule>
  </conditionalFormatting>
  <conditionalFormatting sqref="C21:I21">
    <cfRule type="expression" dxfId="27" priority="1">
      <formula>ISTEXT($C$21)</formula>
    </cfRule>
  </conditionalFormatting>
  <conditionalFormatting sqref="C19">
    <cfRule type="expression" dxfId="26" priority="575">
      <formula>ISTEXT(C19:C35)</formula>
    </cfRule>
  </conditionalFormatting>
  <conditionalFormatting sqref="D19">
    <cfRule type="expression" dxfId="25" priority="576">
      <formula>ISTEXT(C19:C35)</formula>
    </cfRule>
  </conditionalFormatting>
  <conditionalFormatting sqref="C23">
    <cfRule type="expression" dxfId="24" priority="578">
      <formula>ISTEXT(C20:C36)</formula>
    </cfRule>
  </conditionalFormatting>
  <conditionalFormatting sqref="D23">
    <cfRule type="expression" dxfId="23" priority="580">
      <formula>ISTEXT(C20:C36)</formula>
    </cfRule>
  </conditionalFormatting>
  <dataValidations count="2">
    <dataValidation type="list" allowBlank="1" showInputMessage="1" showErrorMessage="1" sqref="C8:C18">
      <formula1>"高総文祭で表彰されたもの,全国大会で表彰されたもの,生徒の部活動加入率が高く、活動が積極的に行われていること。,長年にわたり活発な部活動を続けるなど、他の模範となる成果を上げていること。"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K34"/>
  <sheetViews>
    <sheetView showGridLines="0" view="pageBreakPreview" zoomScaleNormal="100" zoomScaleSheetLayoutView="100" workbookViewId="0">
      <selection activeCell="D8" sqref="D8:I8"/>
    </sheetView>
  </sheetViews>
  <sheetFormatPr defaultRowHeight="13.5"/>
  <cols>
    <col min="1" max="1" width="1" customWidth="1"/>
    <col min="2" max="2" width="1.75" customWidth="1"/>
    <col min="3" max="3" width="27.5" customWidth="1"/>
    <col min="4" max="4" width="10.75" customWidth="1"/>
    <col min="5" max="5" width="6.625" customWidth="1"/>
    <col min="6" max="6" width="5.625" customWidth="1"/>
    <col min="7" max="7" width="6" customWidth="1"/>
    <col min="8" max="8" width="9.125" customWidth="1"/>
    <col min="9" max="9" width="16.625" customWidth="1"/>
    <col min="10" max="10" width="3" hidden="1" customWidth="1"/>
    <col min="11" max="11" width="9" hidden="1" customWidth="1"/>
    <col min="12" max="14" width="0" hidden="1" customWidth="1"/>
  </cols>
  <sheetData>
    <row r="2" spans="2:11">
      <c r="H2" s="67" t="s">
        <v>1</v>
      </c>
      <c r="I2" s="202">
        <f>'提出表（表紙）'!I2</f>
        <v>0</v>
      </c>
    </row>
    <row r="3" spans="2:11">
      <c r="H3" s="67" t="s">
        <v>0</v>
      </c>
      <c r="I3" s="202" t="str">
        <f>'提出表（表紙）'!I3</f>
        <v/>
      </c>
    </row>
    <row r="5" spans="2:11" ht="24" customHeight="1">
      <c r="C5" s="84" t="s">
        <v>931</v>
      </c>
      <c r="D5" s="59"/>
      <c r="H5" s="69"/>
      <c r="I5" s="110"/>
      <c r="K5" t="e">
        <f>IF(OR(K15="◯",K30="◯"),"提出可能","提出不可")</f>
        <v>#DIV/0!</v>
      </c>
    </row>
    <row r="6" spans="2:11" ht="8.25" customHeight="1"/>
    <row r="7" spans="2:11" ht="38.25" customHeight="1">
      <c r="C7" s="383" t="s">
        <v>858</v>
      </c>
      <c r="D7" s="383"/>
      <c r="E7" s="383"/>
      <c r="F7" s="383"/>
      <c r="G7" s="383"/>
      <c r="H7" s="383"/>
      <c r="I7" s="383"/>
      <c r="J7" s="65"/>
    </row>
    <row r="8" spans="2:11" ht="49.5" customHeight="1">
      <c r="B8" s="76" t="s">
        <v>820</v>
      </c>
      <c r="C8" s="238" t="s">
        <v>780</v>
      </c>
      <c r="D8" s="384"/>
      <c r="E8" s="384"/>
      <c r="F8" s="384"/>
      <c r="G8" s="384"/>
      <c r="H8" s="384"/>
      <c r="I8" s="384"/>
      <c r="J8" s="65"/>
      <c r="K8" s="66" t="str">
        <f>IF(ISTEXT(D8),"◯","具体的な取組内容を記載してください。")</f>
        <v>具体的な取組内容を記載してください。</v>
      </c>
    </row>
    <row r="9" spans="2:11" ht="54.75" customHeight="1">
      <c r="B9" s="76" t="s">
        <v>821</v>
      </c>
      <c r="C9" s="239" t="s">
        <v>781</v>
      </c>
      <c r="D9" s="232"/>
      <c r="E9" s="117"/>
      <c r="F9" s="117"/>
      <c r="G9" s="117"/>
      <c r="H9" s="117"/>
      <c r="I9" s="117"/>
      <c r="J9" s="65"/>
      <c r="K9" s="66" t="str">
        <f>IF(D9="◯","◯","×の場合、対象外です。")</f>
        <v>×の場合、対象外です。</v>
      </c>
    </row>
    <row r="10" spans="2:11" ht="44.25" customHeight="1">
      <c r="B10" s="76" t="s">
        <v>822</v>
      </c>
      <c r="C10" s="238" t="s">
        <v>934</v>
      </c>
      <c r="D10" s="182"/>
      <c r="E10" s="65"/>
      <c r="F10" s="65"/>
      <c r="G10" s="65"/>
      <c r="H10" s="65"/>
      <c r="I10" s="65"/>
      <c r="J10" s="65"/>
      <c r="K10" s="76"/>
    </row>
    <row r="11" spans="2:11" ht="27.75" customHeight="1">
      <c r="B11" s="76" t="s">
        <v>823</v>
      </c>
      <c r="C11" s="238" t="s">
        <v>856</v>
      </c>
      <c r="D11" s="232"/>
      <c r="E11" s="65"/>
      <c r="F11" s="65"/>
      <c r="G11" s="65"/>
      <c r="H11" s="65"/>
      <c r="I11" s="65"/>
      <c r="J11" s="65"/>
      <c r="K11" s="66" t="str">
        <f>IF(ISTEXT(D11),"◯","職名を入力してください。")</f>
        <v>職名を入力してください。</v>
      </c>
    </row>
    <row r="12" spans="2:11" ht="30" customHeight="1">
      <c r="B12" s="76" t="s">
        <v>824</v>
      </c>
      <c r="C12" s="238" t="s">
        <v>857</v>
      </c>
      <c r="D12" s="182"/>
      <c r="E12" s="111"/>
      <c r="F12" s="65"/>
      <c r="G12" s="65"/>
      <c r="H12" s="65"/>
      <c r="I12" s="65"/>
      <c r="J12" s="65"/>
      <c r="K12" s="66" t="str">
        <f>IF(ISTEXT(D12),"◯","氏名を入力してください。")</f>
        <v>氏名を入力してください。</v>
      </c>
    </row>
    <row r="13" spans="2:11" ht="33.75" customHeight="1">
      <c r="B13" s="76" t="s">
        <v>825</v>
      </c>
      <c r="C13" s="240" t="s">
        <v>756</v>
      </c>
      <c r="D13" s="182"/>
      <c r="E13" s="65"/>
      <c r="F13" s="65"/>
      <c r="G13" s="65"/>
      <c r="H13" s="65"/>
      <c r="I13" s="65"/>
      <c r="J13" s="65"/>
      <c r="K13" s="66" t="str">
        <f>IF(D13="◯","◯","資料を添付してください。")</f>
        <v>資料を添付してください。</v>
      </c>
    </row>
    <row r="14" spans="2:11" ht="8.25" customHeight="1">
      <c r="C14" s="113"/>
      <c r="D14" s="65"/>
      <c r="E14" s="65"/>
      <c r="F14" s="65"/>
      <c r="G14" s="65"/>
      <c r="H14" s="65"/>
      <c r="I14" s="65"/>
      <c r="J14" s="65"/>
    </row>
    <row r="15" spans="2:11" ht="17.25" hidden="1" customHeight="1">
      <c r="C15" s="114" t="s">
        <v>645</v>
      </c>
      <c r="D15" s="81" t="str">
        <f>K15</f>
        <v>×</v>
      </c>
      <c r="E15" s="111"/>
      <c r="F15" s="65"/>
      <c r="G15" s="65"/>
      <c r="H15" s="65"/>
      <c r="I15" s="65"/>
      <c r="J15" s="65"/>
      <c r="K15" t="str">
        <f>IF(AND(K8="◯",K9="◯",K11="◯",K12="◯",K13="◯"),"◯","×")</f>
        <v>×</v>
      </c>
    </row>
    <row r="16" spans="2:11" ht="6.75" customHeight="1">
      <c r="C16" s="112"/>
      <c r="D16" s="65"/>
      <c r="E16" s="111"/>
      <c r="F16" s="65"/>
      <c r="G16" s="65"/>
      <c r="H16" s="65"/>
      <c r="I16" s="65"/>
      <c r="J16" s="65"/>
    </row>
    <row r="17" spans="2:11" ht="54.75" customHeight="1">
      <c r="C17" s="383" t="s">
        <v>859</v>
      </c>
      <c r="D17" s="383"/>
      <c r="E17" s="383"/>
      <c r="F17" s="383"/>
      <c r="G17" s="383"/>
      <c r="H17" s="383"/>
      <c r="I17" s="383"/>
      <c r="J17" s="65"/>
    </row>
    <row r="18" spans="2:11" ht="51.75" customHeight="1">
      <c r="B18" s="76" t="s">
        <v>820</v>
      </c>
      <c r="C18" s="240" t="s">
        <v>935</v>
      </c>
      <c r="D18" s="182"/>
      <c r="E18" s="65"/>
      <c r="F18" s="65"/>
      <c r="G18" s="65"/>
      <c r="H18" s="65"/>
      <c r="I18" s="65"/>
      <c r="J18" s="65"/>
      <c r="K18" s="60" t="str">
        <f>IF(ISNUMBER(D18),"◯","人数を入力してください。")</f>
        <v>人数を入力してください。</v>
      </c>
    </row>
    <row r="19" spans="2:11" ht="36" customHeight="1">
      <c r="B19" s="76" t="s">
        <v>821</v>
      </c>
      <c r="C19" s="240" t="s">
        <v>936</v>
      </c>
      <c r="D19" s="182"/>
      <c r="E19" s="65"/>
      <c r="F19" s="65"/>
      <c r="G19" s="65"/>
      <c r="H19" s="65"/>
      <c r="I19" s="65"/>
      <c r="J19" s="65"/>
      <c r="K19" s="60" t="str">
        <f>IF(ISNUMBER(D19),"◯","人数を入力してください。")</f>
        <v>人数を入力してください。</v>
      </c>
    </row>
    <row r="20" spans="2:11" ht="27" customHeight="1">
      <c r="B20" s="76" t="s">
        <v>822</v>
      </c>
      <c r="C20" s="116" t="s">
        <v>725</v>
      </c>
      <c r="D20" s="159" t="e">
        <f>ROUNDDOWN(D18/D19,2)</f>
        <v>#DIV/0!</v>
      </c>
      <c r="E20" s="65"/>
      <c r="F20" s="65"/>
      <c r="G20" s="65"/>
      <c r="H20" s="65"/>
      <c r="I20" s="65"/>
      <c r="J20" s="65"/>
      <c r="K20" s="60" t="e">
        <f>IF(D20&gt;=5%,"◯","×")</f>
        <v>#DIV/0!</v>
      </c>
    </row>
    <row r="21" spans="2:11" ht="54.75" customHeight="1">
      <c r="B21" s="76" t="s">
        <v>823</v>
      </c>
      <c r="C21" s="240" t="s">
        <v>937</v>
      </c>
      <c r="D21" s="182"/>
      <c r="E21" s="65"/>
      <c r="F21" s="65"/>
      <c r="G21" s="65"/>
      <c r="H21" s="65"/>
      <c r="I21" s="65"/>
      <c r="J21" s="65"/>
      <c r="K21" s="66" t="str">
        <f>IF(D21="◯","◯","別紙を作成してください。")</f>
        <v>別紙を作成してください。</v>
      </c>
    </row>
    <row r="22" spans="2:11" ht="39.75" customHeight="1">
      <c r="B22" s="76" t="s">
        <v>824</v>
      </c>
      <c r="C22" s="238" t="s">
        <v>938</v>
      </c>
      <c r="D22" s="182"/>
      <c r="E22" s="65"/>
      <c r="F22" s="65"/>
      <c r="G22" s="65"/>
      <c r="H22" s="65"/>
      <c r="I22" s="65"/>
      <c r="J22" s="65"/>
    </row>
    <row r="23" spans="2:11" ht="30" customHeight="1">
      <c r="B23" s="76" t="s">
        <v>825</v>
      </c>
      <c r="C23" s="238" t="s">
        <v>856</v>
      </c>
      <c r="D23" s="182"/>
      <c r="E23" s="65"/>
      <c r="F23" s="65"/>
      <c r="G23" s="65"/>
      <c r="H23" s="65"/>
      <c r="I23" s="65"/>
      <c r="J23" s="65"/>
      <c r="K23" s="66" t="str">
        <f>IF(ISTEXT(D23),"◯","職名を入力してください。")</f>
        <v>職名を入力してください。</v>
      </c>
    </row>
    <row r="24" spans="2:11" ht="25.5" customHeight="1">
      <c r="B24" s="76" t="s">
        <v>826</v>
      </c>
      <c r="C24" s="238" t="s">
        <v>857</v>
      </c>
      <c r="D24" s="182"/>
      <c r="E24" s="65"/>
      <c r="F24" s="65"/>
      <c r="G24" s="65"/>
      <c r="H24" s="65"/>
      <c r="I24" s="65"/>
      <c r="J24" s="65"/>
      <c r="K24" s="66" t="str">
        <f>IF(ISTEXT(D24),"◯","氏名を入力してください。")</f>
        <v>氏名を入力してください。</v>
      </c>
    </row>
    <row r="25" spans="2:11" ht="25.5" customHeight="1">
      <c r="B25" s="76" t="s">
        <v>827</v>
      </c>
      <c r="C25" s="238" t="s">
        <v>782</v>
      </c>
      <c r="D25" s="182"/>
      <c r="E25" s="65"/>
      <c r="F25" s="65"/>
      <c r="G25" s="65"/>
      <c r="H25" s="65"/>
      <c r="I25" s="65"/>
      <c r="J25" s="65"/>
      <c r="K25" s="66" t="str">
        <f>IF(ISTEXT(D25),"◯","常勤・非常勤を選択してください。")</f>
        <v>常勤・非常勤を選択してください。</v>
      </c>
    </row>
    <row r="26" spans="2:11" ht="26.25" customHeight="1">
      <c r="B26" s="76" t="s">
        <v>828</v>
      </c>
      <c r="C26" s="238" t="s">
        <v>783</v>
      </c>
      <c r="D26" s="173"/>
      <c r="E26" s="65"/>
      <c r="F26" s="65"/>
      <c r="G26" s="65"/>
      <c r="H26" s="65"/>
      <c r="I26" s="65"/>
      <c r="J26" s="65"/>
      <c r="K26" s="60" t="str">
        <f>IF(D26&gt;=3,"◯","×")</f>
        <v>×</v>
      </c>
    </row>
    <row r="27" spans="2:11" ht="27" customHeight="1">
      <c r="B27" s="76" t="s">
        <v>829</v>
      </c>
      <c r="C27" s="240" t="s">
        <v>784</v>
      </c>
      <c r="D27" s="182"/>
      <c r="E27" s="65"/>
      <c r="F27" s="65"/>
      <c r="G27" s="65"/>
      <c r="H27" s="65"/>
      <c r="I27" s="65"/>
      <c r="J27" s="65"/>
      <c r="K27" s="60" t="str">
        <f>IF(D27&gt;=12,"◯","×")</f>
        <v>×</v>
      </c>
    </row>
    <row r="28" spans="2:11" ht="7.5" customHeight="1">
      <c r="C28" s="115"/>
      <c r="D28" s="65"/>
      <c r="E28" s="65"/>
      <c r="F28" s="65"/>
      <c r="G28" s="65"/>
      <c r="H28" s="65"/>
      <c r="I28" s="65"/>
      <c r="J28" s="65"/>
    </row>
    <row r="29" spans="2:11" hidden="1">
      <c r="C29" s="115"/>
      <c r="D29" s="65"/>
      <c r="E29" s="65"/>
      <c r="F29" s="65"/>
      <c r="G29" s="65"/>
      <c r="H29" s="65"/>
      <c r="I29" s="65"/>
      <c r="J29" s="65"/>
    </row>
    <row r="30" spans="2:11" hidden="1">
      <c r="C30" s="114" t="s">
        <v>645</v>
      </c>
      <c r="D30" s="81" t="e">
        <f>K30</f>
        <v>#DIV/0!</v>
      </c>
      <c r="E30" s="65"/>
      <c r="F30" s="65"/>
      <c r="G30" s="65"/>
      <c r="H30" s="65"/>
      <c r="I30" s="65"/>
      <c r="J30" s="65"/>
      <c r="K30" t="e">
        <f>IF(AND(K18="◯",K19="◯",K20="◯",K21="◯",K23="◯",K24="◯",K25="◯",K26="◯",K27="◯"),"◯","×")</f>
        <v>#DIV/0!</v>
      </c>
    </row>
    <row r="31" spans="2:11">
      <c r="C31" s="65"/>
      <c r="D31" s="65"/>
      <c r="E31" s="65"/>
      <c r="F31" s="65"/>
      <c r="G31" s="65"/>
      <c r="H31" s="65"/>
      <c r="I31" s="65"/>
      <c r="J31" s="65"/>
    </row>
    <row r="32" spans="2:11">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sheetData>
  <sheetProtection password="CA98" sheet="1" formatCells="0" formatColumns="0" formatRows="0"/>
  <mergeCells count="3">
    <mergeCell ref="C7:I7"/>
    <mergeCell ref="D8:I8"/>
    <mergeCell ref="C17:I17"/>
  </mergeCells>
  <phoneticPr fontId="1"/>
  <conditionalFormatting sqref="I2">
    <cfRule type="containsBlanks" dxfId="22" priority="23">
      <formula>LEN(TRIM(I2))=0</formula>
    </cfRule>
    <cfRule type="containsBlanks" priority="24">
      <formula>LEN(TRIM(I2))=0</formula>
    </cfRule>
  </conditionalFormatting>
  <conditionalFormatting sqref="D8:I8">
    <cfRule type="expression" dxfId="21" priority="22">
      <formula>ISTEXT(D8)</formula>
    </cfRule>
  </conditionalFormatting>
  <conditionalFormatting sqref="D9">
    <cfRule type="expression" dxfId="20" priority="21">
      <formula>ISTEXT(D9)</formula>
    </cfRule>
  </conditionalFormatting>
  <conditionalFormatting sqref="D10:D13">
    <cfRule type="expression" dxfId="19" priority="12">
      <formula>$D$9="×"</formula>
    </cfRule>
    <cfRule type="expression" dxfId="18" priority="20">
      <formula>$D$9="×"</formula>
    </cfRule>
  </conditionalFormatting>
  <conditionalFormatting sqref="D10">
    <cfRule type="expression" dxfId="17" priority="19">
      <formula>ISTEXT($D$10)</formula>
    </cfRule>
  </conditionalFormatting>
  <conditionalFormatting sqref="D11">
    <cfRule type="expression" dxfId="16" priority="17">
      <formula>ISTEXT(D11)</formula>
    </cfRule>
  </conditionalFormatting>
  <conditionalFormatting sqref="D12">
    <cfRule type="expression" dxfId="15" priority="16">
      <formula>ISTEXT(D12)</formula>
    </cfRule>
  </conditionalFormatting>
  <conditionalFormatting sqref="D13">
    <cfRule type="expression" dxfId="14" priority="15">
      <formula>ISTEXT(D13)</formula>
    </cfRule>
  </conditionalFormatting>
  <conditionalFormatting sqref="I5">
    <cfRule type="expression" dxfId="13" priority="14">
      <formula>ISTEXT($I$5)</formula>
    </cfRule>
  </conditionalFormatting>
  <conditionalFormatting sqref="D18">
    <cfRule type="expression" dxfId="12" priority="13">
      <formula>ISNUMBER($D$18)</formula>
    </cfRule>
  </conditionalFormatting>
  <conditionalFormatting sqref="D19">
    <cfRule type="expression" dxfId="11" priority="11">
      <formula>ISNUMBER($D$19)</formula>
    </cfRule>
  </conditionalFormatting>
  <conditionalFormatting sqref="D20">
    <cfRule type="expression" dxfId="10" priority="10">
      <formula>ISNUMBER($D$20)</formula>
    </cfRule>
  </conditionalFormatting>
  <conditionalFormatting sqref="D21:D27">
    <cfRule type="expression" dxfId="9" priority="9">
      <formula>"$C22&lt;5%"</formula>
    </cfRule>
  </conditionalFormatting>
  <conditionalFormatting sqref="D21">
    <cfRule type="expression" dxfId="8" priority="8">
      <formula>ISTEXT($D$21)</formula>
    </cfRule>
  </conditionalFormatting>
  <conditionalFormatting sqref="D22">
    <cfRule type="expression" dxfId="7" priority="7">
      <formula>ISTEXT($D22)</formula>
    </cfRule>
  </conditionalFormatting>
  <conditionalFormatting sqref="D23">
    <cfRule type="expression" dxfId="6" priority="6">
      <formula>ISTEXT($D$23)</formula>
    </cfRule>
  </conditionalFormatting>
  <conditionalFormatting sqref="D24">
    <cfRule type="expression" dxfId="5" priority="5">
      <formula>ISTEXT($D$24)</formula>
    </cfRule>
  </conditionalFormatting>
  <conditionalFormatting sqref="D25">
    <cfRule type="expression" dxfId="4" priority="4">
      <formula>ISTEXT($D$25)</formula>
    </cfRule>
  </conditionalFormatting>
  <conditionalFormatting sqref="D26">
    <cfRule type="expression" dxfId="3" priority="3">
      <formula>ISNUMBER($D$26)</formula>
    </cfRule>
  </conditionalFormatting>
  <conditionalFormatting sqref="D27">
    <cfRule type="expression" dxfId="2" priority="2">
      <formula>ISNUMBER($D$27)</formula>
    </cfRule>
  </conditionalFormatting>
  <conditionalFormatting sqref="D22:D27">
    <cfRule type="expression" dxfId="1" priority="1">
      <formula>$D$21="×"</formula>
    </cfRule>
  </conditionalFormatting>
  <pageMargins left="0.7" right="0.7" top="0.75" bottom="0.75" header="0.3" footer="0.3"/>
  <pageSetup paperSize="9" scale="9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sheet!$B$1:$B$3</xm:f>
          </x14:formula1>
          <xm:sqref>D10 D22 D13</xm:sqref>
        </x14:dataValidation>
        <x14:dataValidation type="list" allowBlank="1" showInputMessage="1" showErrorMessage="1">
          <x14:formula1>
            <xm:f>sheet!$B$2:$B$3</xm:f>
          </x14:formula1>
          <xm:sqref>D9 D21</xm:sqref>
        </x14:dataValidation>
        <x14:dataValidation type="list" allowBlank="1" showInputMessage="1" showErrorMessage="1">
          <x14:formula1>
            <xm:f>sheet!$B$39:$B$40</xm:f>
          </x14:formula1>
          <xm:sqref>D25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G46"/>
  <sheetViews>
    <sheetView showGridLines="0" view="pageBreakPreview" zoomScaleNormal="100" zoomScaleSheetLayoutView="100" workbookViewId="0">
      <selection activeCell="C7" sqref="C7"/>
    </sheetView>
  </sheetViews>
  <sheetFormatPr defaultRowHeight="13.5"/>
  <cols>
    <col min="1" max="1" width="1" customWidth="1"/>
    <col min="2" max="2" width="10.25" customWidth="1"/>
    <col min="3" max="3" width="12.75" customWidth="1"/>
    <col min="4" max="4" width="12.875" customWidth="1"/>
    <col min="5" max="5" width="21.75" customWidth="1"/>
    <col min="6" max="6" width="12.625" customWidth="1"/>
    <col min="7" max="7" width="15.5" customWidth="1"/>
    <col min="8" max="8" width="1.5" customWidth="1"/>
  </cols>
  <sheetData>
    <row r="1" spans="2:7" ht="5.25" customHeight="1">
      <c r="G1" s="65"/>
    </row>
    <row r="2" spans="2:7">
      <c r="F2" s="119" t="s">
        <v>1</v>
      </c>
      <c r="G2" s="242">
        <f>'提出表（表紙）'!I2</f>
        <v>0</v>
      </c>
    </row>
    <row r="3" spans="2:7">
      <c r="F3" s="74" t="s">
        <v>0</v>
      </c>
      <c r="G3" s="243" t="str">
        <f>'提出表（表紙）'!I3</f>
        <v/>
      </c>
    </row>
    <row r="4" spans="2:7" ht="7.5" customHeight="1"/>
    <row r="5" spans="2:7" ht="7.5" customHeight="1"/>
    <row r="6" spans="2:7" ht="36" customHeight="1">
      <c r="B6" s="118" t="s">
        <v>720</v>
      </c>
      <c r="C6" s="118" t="s">
        <v>721</v>
      </c>
      <c r="D6" s="118" t="s">
        <v>722</v>
      </c>
      <c r="E6" s="118" t="s">
        <v>723</v>
      </c>
      <c r="F6" s="107" t="s">
        <v>724</v>
      </c>
    </row>
    <row r="7" spans="2:7" ht="36" customHeight="1">
      <c r="B7" s="118">
        <v>1</v>
      </c>
      <c r="C7" s="169"/>
      <c r="D7" s="169"/>
      <c r="E7" s="169"/>
      <c r="F7" s="169"/>
    </row>
    <row r="8" spans="2:7" ht="36" customHeight="1">
      <c r="B8" s="118">
        <v>2</v>
      </c>
      <c r="C8" s="169"/>
      <c r="D8" s="169"/>
      <c r="E8" s="169"/>
      <c r="F8" s="169"/>
    </row>
    <row r="9" spans="2:7" ht="36" customHeight="1">
      <c r="B9" s="118">
        <v>3</v>
      </c>
      <c r="C9" s="169"/>
      <c r="D9" s="169"/>
      <c r="E9" s="169"/>
      <c r="F9" s="169"/>
    </row>
    <row r="10" spans="2:7" ht="36" customHeight="1">
      <c r="B10" s="118">
        <v>4</v>
      </c>
      <c r="C10" s="169"/>
      <c r="D10" s="169"/>
      <c r="E10" s="169"/>
      <c r="F10" s="169"/>
      <c r="G10" s="70"/>
    </row>
    <row r="11" spans="2:7" ht="36" customHeight="1">
      <c r="B11" s="118">
        <v>5</v>
      </c>
      <c r="C11" s="169"/>
      <c r="D11" s="169"/>
      <c r="E11" s="169"/>
      <c r="F11" s="169"/>
    </row>
    <row r="12" spans="2:7" ht="36" customHeight="1">
      <c r="B12" s="118">
        <v>6</v>
      </c>
      <c r="C12" s="169"/>
      <c r="D12" s="169"/>
      <c r="E12" s="169"/>
      <c r="F12" s="169"/>
    </row>
    <row r="13" spans="2:7" ht="36" customHeight="1">
      <c r="B13" s="118">
        <v>7</v>
      </c>
      <c r="C13" s="169"/>
      <c r="D13" s="169"/>
      <c r="E13" s="169"/>
      <c r="F13" s="169"/>
    </row>
    <row r="14" spans="2:7" ht="36" customHeight="1">
      <c r="B14" s="118">
        <v>8</v>
      </c>
      <c r="C14" s="169"/>
      <c r="D14" s="169"/>
      <c r="E14" s="169"/>
      <c r="F14" s="169"/>
    </row>
    <row r="15" spans="2:7" ht="36" customHeight="1">
      <c r="B15" s="118">
        <v>9</v>
      </c>
      <c r="C15" s="169"/>
      <c r="D15" s="169"/>
      <c r="E15" s="169"/>
      <c r="F15" s="169"/>
    </row>
    <row r="16" spans="2:7" ht="36" customHeight="1">
      <c r="B16" s="118">
        <v>10</v>
      </c>
      <c r="C16" s="169"/>
      <c r="D16" s="169"/>
      <c r="E16" s="169"/>
      <c r="F16" s="169"/>
    </row>
    <row r="17" spans="2:7" ht="36" customHeight="1">
      <c r="B17" s="118">
        <v>11</v>
      </c>
      <c r="C17" s="169"/>
      <c r="D17" s="169"/>
      <c r="E17" s="169"/>
      <c r="F17" s="169"/>
    </row>
    <row r="18" spans="2:7" ht="36" customHeight="1">
      <c r="B18" s="118">
        <v>12</v>
      </c>
      <c r="C18" s="169"/>
      <c r="D18" s="169"/>
      <c r="E18" s="169"/>
      <c r="F18" s="169"/>
    </row>
    <row r="19" spans="2:7" ht="36" customHeight="1">
      <c r="B19" s="118">
        <v>13</v>
      </c>
      <c r="C19" s="169"/>
      <c r="D19" s="169"/>
      <c r="E19" s="169"/>
      <c r="F19" s="169"/>
    </row>
    <row r="20" spans="2:7" ht="36" customHeight="1">
      <c r="B20" s="118">
        <v>14</v>
      </c>
      <c r="C20" s="169"/>
      <c r="D20" s="169"/>
      <c r="E20" s="169"/>
      <c r="F20" s="169"/>
    </row>
    <row r="21" spans="2:7" ht="36" customHeight="1">
      <c r="B21" s="118">
        <v>15</v>
      </c>
      <c r="C21" s="169"/>
      <c r="D21" s="169"/>
      <c r="E21" s="169"/>
      <c r="F21" s="169"/>
    </row>
    <row r="22" spans="2:7" ht="36" customHeight="1">
      <c r="B22" s="118">
        <v>16</v>
      </c>
      <c r="C22" s="169"/>
      <c r="D22" s="169"/>
      <c r="E22" s="169"/>
      <c r="F22" s="169"/>
    </row>
    <row r="23" spans="2:7" ht="36" customHeight="1">
      <c r="B23" s="118">
        <v>17</v>
      </c>
      <c r="C23" s="169"/>
      <c r="D23" s="169"/>
      <c r="E23" s="169"/>
      <c r="F23" s="169"/>
    </row>
    <row r="24" spans="2:7" ht="36" customHeight="1">
      <c r="B24" s="118">
        <v>18</v>
      </c>
      <c r="C24" s="169"/>
      <c r="D24" s="169"/>
      <c r="E24" s="169"/>
      <c r="F24" s="169"/>
    </row>
    <row r="25" spans="2:7" ht="36" customHeight="1">
      <c r="B25" s="118">
        <v>19</v>
      </c>
      <c r="C25" s="169"/>
      <c r="D25" s="169"/>
      <c r="E25" s="169"/>
      <c r="F25" s="169"/>
    </row>
    <row r="26" spans="2:7" ht="36" customHeight="1">
      <c r="B26" s="118">
        <v>20</v>
      </c>
      <c r="C26" s="169"/>
      <c r="D26" s="169"/>
      <c r="E26" s="169"/>
      <c r="F26" s="169"/>
    </row>
    <row r="27" spans="2:7" ht="36" customHeight="1">
      <c r="B27" s="118">
        <v>21</v>
      </c>
      <c r="C27" s="170"/>
      <c r="D27" s="171"/>
      <c r="E27" s="171"/>
      <c r="F27" s="171"/>
      <c r="G27" s="98"/>
    </row>
    <row r="28" spans="2:7" ht="36" customHeight="1">
      <c r="B28" s="118">
        <v>22</v>
      </c>
      <c r="C28" s="171"/>
      <c r="D28" s="171"/>
      <c r="E28" s="171"/>
      <c r="F28" s="171"/>
      <c r="G28" s="98"/>
    </row>
    <row r="29" spans="2:7" ht="36" customHeight="1">
      <c r="B29" s="118">
        <v>23</v>
      </c>
      <c r="C29" s="171"/>
      <c r="D29" s="171"/>
      <c r="E29" s="171"/>
      <c r="F29" s="171"/>
      <c r="G29" s="98"/>
    </row>
    <row r="30" spans="2:7" ht="36" customHeight="1">
      <c r="B30" s="118">
        <v>24</v>
      </c>
      <c r="C30" s="172"/>
      <c r="D30" s="171"/>
      <c r="E30" s="171"/>
      <c r="F30" s="171"/>
      <c r="G30" s="98"/>
    </row>
    <row r="31" spans="2:7" ht="36" customHeight="1">
      <c r="B31" s="118">
        <v>25</v>
      </c>
      <c r="C31" s="171"/>
      <c r="D31" s="171"/>
      <c r="E31" s="171"/>
      <c r="F31" s="171"/>
      <c r="G31" s="98"/>
    </row>
    <row r="32" spans="2:7" ht="36" customHeight="1">
      <c r="B32" s="118">
        <v>26</v>
      </c>
      <c r="C32" s="171"/>
      <c r="D32" s="171"/>
      <c r="E32" s="171"/>
      <c r="F32" s="171"/>
      <c r="G32" s="65"/>
    </row>
    <row r="33" spans="2:7" ht="36" customHeight="1">
      <c r="B33" s="118">
        <v>27</v>
      </c>
      <c r="C33" s="171"/>
      <c r="D33" s="171"/>
      <c r="E33" s="171"/>
      <c r="F33" s="171"/>
      <c r="G33" s="65"/>
    </row>
    <row r="34" spans="2:7" ht="36" customHeight="1">
      <c r="B34" s="118">
        <v>28</v>
      </c>
      <c r="C34" s="171"/>
      <c r="D34" s="171"/>
      <c r="E34" s="171"/>
      <c r="F34" s="171"/>
      <c r="G34" s="65"/>
    </row>
    <row r="35" spans="2:7" ht="36" customHeight="1">
      <c r="B35" s="118">
        <v>29</v>
      </c>
      <c r="C35" s="167"/>
      <c r="D35" s="167"/>
      <c r="E35" s="167"/>
      <c r="F35" s="167"/>
    </row>
    <row r="36" spans="2:7" ht="36" customHeight="1">
      <c r="B36" s="118">
        <v>30</v>
      </c>
      <c r="C36" s="167"/>
      <c r="D36" s="167"/>
      <c r="E36" s="167"/>
      <c r="F36" s="167"/>
    </row>
    <row r="37" spans="2:7" ht="36" customHeight="1">
      <c r="B37" s="118">
        <v>31</v>
      </c>
      <c r="C37" s="167"/>
      <c r="D37" s="167"/>
      <c r="E37" s="167"/>
      <c r="F37" s="167"/>
    </row>
    <row r="38" spans="2:7" ht="36" customHeight="1">
      <c r="B38" s="118">
        <v>32</v>
      </c>
      <c r="C38" s="167"/>
      <c r="D38" s="167"/>
      <c r="E38" s="167"/>
      <c r="F38" s="167"/>
    </row>
    <row r="39" spans="2:7" ht="36" customHeight="1">
      <c r="B39" s="118">
        <v>33</v>
      </c>
      <c r="C39" s="167"/>
      <c r="D39" s="167"/>
      <c r="E39" s="167"/>
      <c r="F39" s="167"/>
    </row>
    <row r="40" spans="2:7" ht="36" customHeight="1">
      <c r="B40" s="118">
        <v>34</v>
      </c>
      <c r="C40" s="167"/>
      <c r="D40" s="167"/>
      <c r="E40" s="167"/>
      <c r="F40" s="167"/>
    </row>
    <row r="41" spans="2:7" ht="36" customHeight="1">
      <c r="B41" s="118">
        <v>35</v>
      </c>
      <c r="C41" s="167"/>
      <c r="D41" s="167"/>
      <c r="E41" s="167"/>
      <c r="F41" s="167"/>
    </row>
    <row r="42" spans="2:7" ht="36" customHeight="1">
      <c r="B42" s="118">
        <v>36</v>
      </c>
      <c r="C42" s="167"/>
      <c r="D42" s="167"/>
      <c r="E42" s="167"/>
      <c r="F42" s="167"/>
    </row>
    <row r="43" spans="2:7" ht="36" customHeight="1">
      <c r="B43" s="118">
        <v>37</v>
      </c>
      <c r="C43" s="167"/>
      <c r="D43" s="167"/>
      <c r="E43" s="167"/>
      <c r="F43" s="167"/>
    </row>
    <row r="44" spans="2:7" ht="36" customHeight="1">
      <c r="B44" s="118">
        <v>38</v>
      </c>
      <c r="C44" s="167"/>
      <c r="D44" s="167"/>
      <c r="E44" s="167"/>
      <c r="F44" s="167"/>
    </row>
    <row r="45" spans="2:7" ht="36" customHeight="1">
      <c r="B45" s="118">
        <v>39</v>
      </c>
      <c r="C45" s="167"/>
      <c r="D45" s="167"/>
      <c r="E45" s="167"/>
      <c r="F45" s="167"/>
    </row>
    <row r="46" spans="2:7" ht="36" customHeight="1">
      <c r="B46" s="118">
        <v>40</v>
      </c>
      <c r="C46" s="167"/>
      <c r="D46" s="167"/>
      <c r="E46" s="167"/>
      <c r="F46" s="167"/>
    </row>
  </sheetData>
  <sheetProtection password="988D" sheet="1" formatCells="0" formatColumns="0" formatRows="0"/>
  <phoneticPr fontId="1"/>
  <pageMargins left="0.7" right="0.7" top="0.75" bottom="0.75" header="0.3" footer="0.3"/>
  <pageSetup paperSize="9" scale="94" orientation="portrait" r:id="rId1"/>
  <rowBreaks count="1" manualBreakCount="1">
    <brk id="2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21</v>
      </c>
    </row>
    <row r="3" spans="2:2">
      <c r="B3" t="s">
        <v>22</v>
      </c>
    </row>
    <row r="5" spans="2:2">
      <c r="B5" t="s">
        <v>636</v>
      </c>
    </row>
    <row r="7" spans="2:2">
      <c r="B7" t="s">
        <v>637</v>
      </c>
    </row>
    <row r="8" spans="2:2">
      <c r="B8" t="s">
        <v>638</v>
      </c>
    </row>
    <row r="9" spans="2:2">
      <c r="B9" t="s">
        <v>639</v>
      </c>
    </row>
    <row r="10" spans="2:2">
      <c r="B10" t="s">
        <v>929</v>
      </c>
    </row>
    <row r="11" spans="2:2">
      <c r="B11" t="s">
        <v>930</v>
      </c>
    </row>
    <row r="12" spans="2:2">
      <c r="B12" t="s">
        <v>640</v>
      </c>
    </row>
    <row r="15" spans="2:2">
      <c r="B15" t="s">
        <v>641</v>
      </c>
    </row>
    <row r="16" spans="2:2">
      <c r="B16" t="s">
        <v>642</v>
      </c>
    </row>
    <row r="17" spans="2:7">
      <c r="B17" t="s">
        <v>643</v>
      </c>
    </row>
    <row r="19" spans="2:7">
      <c r="B19" t="s">
        <v>650</v>
      </c>
    </row>
    <row r="20" spans="2:7">
      <c r="B20" t="s">
        <v>658</v>
      </c>
    </row>
    <row r="21" spans="2:7">
      <c r="B21" t="s">
        <v>651</v>
      </c>
    </row>
    <row r="23" spans="2:7">
      <c r="B23" t="s">
        <v>660</v>
      </c>
    </row>
    <row r="25" spans="2:7">
      <c r="B25" t="s">
        <v>661</v>
      </c>
    </row>
    <row r="26" spans="2:7">
      <c r="B26" t="s">
        <v>662</v>
      </c>
    </row>
    <row r="27" spans="2:7">
      <c r="B27" t="s">
        <v>663</v>
      </c>
    </row>
    <row r="28" spans="2:7">
      <c r="B28" t="s">
        <v>664</v>
      </c>
    </row>
    <row r="30" spans="2:7">
      <c r="B30" t="s">
        <v>809</v>
      </c>
      <c r="C30" t="s">
        <v>813</v>
      </c>
      <c r="D30" t="s">
        <v>811</v>
      </c>
      <c r="E30" t="s">
        <v>814</v>
      </c>
      <c r="F30" t="s">
        <v>815</v>
      </c>
      <c r="G30" t="s">
        <v>816</v>
      </c>
    </row>
    <row r="31" spans="2:7">
      <c r="B31" t="s">
        <v>810</v>
      </c>
    </row>
    <row r="32" spans="2:7">
      <c r="B32" t="s">
        <v>811</v>
      </c>
    </row>
    <row r="33" spans="2:7">
      <c r="B33" s="279" t="s">
        <v>814</v>
      </c>
    </row>
    <row r="34" spans="2:7">
      <c r="B34" s="279" t="s">
        <v>815</v>
      </c>
    </row>
    <row r="35" spans="2:7">
      <c r="B35" s="279" t="s">
        <v>816</v>
      </c>
    </row>
    <row r="36" spans="2:7">
      <c r="B36" t="s">
        <v>812</v>
      </c>
    </row>
    <row r="39" spans="2:7">
      <c r="B39" t="s">
        <v>757</v>
      </c>
    </row>
    <row r="40" spans="2:7">
      <c r="B40" t="s">
        <v>758</v>
      </c>
    </row>
    <row r="42" spans="2:7">
      <c r="B42" s="66" t="s">
        <v>706</v>
      </c>
      <c r="C42" s="66" t="s">
        <v>707</v>
      </c>
      <c r="D42" s="60" t="s">
        <v>708</v>
      </c>
      <c r="E42" s="60" t="s">
        <v>709</v>
      </c>
      <c r="F42" s="66"/>
      <c r="G42" t="s">
        <v>689</v>
      </c>
    </row>
    <row r="43" spans="2:7">
      <c r="B43" t="s">
        <v>761</v>
      </c>
      <c r="C43" t="s">
        <v>761</v>
      </c>
      <c r="D43" s="66"/>
      <c r="E43" s="66"/>
      <c r="F43" s="66"/>
      <c r="G43" t="s">
        <v>882</v>
      </c>
    </row>
    <row r="44" spans="2:7">
      <c r="B44" t="s">
        <v>759</v>
      </c>
      <c r="C44" t="s">
        <v>759</v>
      </c>
      <c r="D44" s="60"/>
      <c r="E44" s="60"/>
      <c r="F44" s="60"/>
      <c r="G44" t="s">
        <v>881</v>
      </c>
    </row>
    <row r="45" spans="2:7">
      <c r="B45" t="s">
        <v>760</v>
      </c>
      <c r="D45" s="60"/>
      <c r="E45" s="60"/>
      <c r="F45" s="60"/>
      <c r="G45" t="s">
        <v>883</v>
      </c>
    </row>
    <row r="47" spans="2:7">
      <c r="B47" s="66" t="s">
        <v>718</v>
      </c>
      <c r="C47" s="66" t="s">
        <v>719</v>
      </c>
      <c r="D47" s="60" t="s">
        <v>708</v>
      </c>
      <c r="E47" s="60" t="s">
        <v>709</v>
      </c>
      <c r="F47" s="66"/>
      <c r="G47" t="s">
        <v>881</v>
      </c>
    </row>
    <row r="48" spans="2:7">
      <c r="B48" t="s">
        <v>761</v>
      </c>
      <c r="C48" t="s">
        <v>761</v>
      </c>
      <c r="D48" s="66"/>
      <c r="E48" s="66"/>
      <c r="F48" s="66"/>
      <c r="G48" t="s">
        <v>882</v>
      </c>
    </row>
    <row r="49" spans="2:7">
      <c r="B49" t="s">
        <v>759</v>
      </c>
      <c r="C49" t="s">
        <v>759</v>
      </c>
      <c r="D49" s="60"/>
      <c r="E49" s="60"/>
      <c r="F49" s="60"/>
      <c r="G49" t="s">
        <v>881</v>
      </c>
    </row>
    <row r="50" spans="2:7">
      <c r="B50" t="s">
        <v>760</v>
      </c>
      <c r="C50" t="s">
        <v>760</v>
      </c>
      <c r="D50" s="60"/>
      <c r="E50" s="60"/>
      <c r="F50" s="60"/>
      <c r="G50" t="s">
        <v>883</v>
      </c>
    </row>
    <row r="53" spans="2:7">
      <c r="B53" t="s">
        <v>761</v>
      </c>
    </row>
    <row r="54" spans="2:7">
      <c r="B54" t="s">
        <v>759</v>
      </c>
    </row>
    <row r="55" spans="2:7">
      <c r="B55" t="s">
        <v>760</v>
      </c>
    </row>
    <row r="60" spans="2:7">
      <c r="B60" t="s">
        <v>761</v>
      </c>
      <c r="C60" t="s">
        <v>761</v>
      </c>
    </row>
    <row r="61" spans="2:7">
      <c r="B61" t="s">
        <v>759</v>
      </c>
      <c r="C61" t="s">
        <v>759</v>
      </c>
    </row>
    <row r="62" spans="2:7">
      <c r="B62" t="s">
        <v>760</v>
      </c>
      <c r="C62" t="s">
        <v>760</v>
      </c>
    </row>
    <row r="65" spans="2:2">
      <c r="B65" t="s">
        <v>770</v>
      </c>
    </row>
    <row r="66" spans="2:2">
      <c r="B66" t="s">
        <v>771</v>
      </c>
    </row>
    <row r="67" spans="2:2" ht="15.75" customHeight="1">
      <c r="B67" t="s">
        <v>640</v>
      </c>
    </row>
    <row r="69" spans="2:2">
      <c r="B69" t="s">
        <v>769</v>
      </c>
    </row>
    <row r="70" spans="2:2">
      <c r="B70" t="s">
        <v>640</v>
      </c>
    </row>
    <row r="73" spans="2:2">
      <c r="B73" t="s">
        <v>772</v>
      </c>
    </row>
    <row r="74" spans="2:2">
      <c r="B74" t="s">
        <v>945</v>
      </c>
    </row>
    <row r="75" spans="2:2" ht="14.25" customHeight="1">
      <c r="B75" t="s">
        <v>773</v>
      </c>
    </row>
    <row r="76" spans="2:2" ht="15.75" customHeight="1"/>
    <row r="77" spans="2:2">
      <c r="B77" t="s">
        <v>774</v>
      </c>
    </row>
    <row r="78" spans="2:2">
      <c r="B78" t="s">
        <v>775</v>
      </c>
    </row>
    <row r="79" spans="2:2">
      <c r="B79" t="s">
        <v>776</v>
      </c>
    </row>
    <row r="81" spans="2:2">
      <c r="B81" t="s">
        <v>797</v>
      </c>
    </row>
    <row r="82" spans="2:2">
      <c r="B82" t="s">
        <v>798</v>
      </c>
    </row>
    <row r="83" spans="2:2">
      <c r="B83" t="s">
        <v>799</v>
      </c>
    </row>
    <row r="84" spans="2:2">
      <c r="B84" t="s">
        <v>800</v>
      </c>
    </row>
    <row r="85" spans="2:2">
      <c r="B85" t="s">
        <v>801</v>
      </c>
    </row>
    <row r="87" spans="2:2">
      <c r="B87" t="s">
        <v>803</v>
      </c>
    </row>
    <row r="88" spans="2:2">
      <c r="B88" t="s">
        <v>804</v>
      </c>
    </row>
    <row r="89" spans="2:2">
      <c r="B89" t="s">
        <v>805</v>
      </c>
    </row>
    <row r="90" spans="2:2">
      <c r="B90" t="s">
        <v>806</v>
      </c>
    </row>
    <row r="91" spans="2:2">
      <c r="B91" t="s">
        <v>817</v>
      </c>
    </row>
    <row r="92" spans="2:2">
      <c r="B92" t="s">
        <v>807</v>
      </c>
    </row>
    <row r="94" spans="2:2">
      <c r="B94" t="s">
        <v>885</v>
      </c>
    </row>
    <row r="96" spans="2:2">
      <c r="B96" t="s">
        <v>886</v>
      </c>
    </row>
    <row r="97" spans="2:2">
      <c r="B97" t="s">
        <v>889</v>
      </c>
    </row>
    <row r="98" spans="2:2">
      <c r="B98" t="s">
        <v>894</v>
      </c>
    </row>
    <row r="99" spans="2:2">
      <c r="B99" t="s">
        <v>890</v>
      </c>
    </row>
    <row r="101" spans="2:2">
      <c r="B101" t="s">
        <v>887</v>
      </c>
    </row>
    <row r="102" spans="2:2">
      <c r="B102" t="s">
        <v>888</v>
      </c>
    </row>
    <row r="103" spans="2:2">
      <c r="B103" t="s">
        <v>891</v>
      </c>
    </row>
    <row r="104" spans="2:2">
      <c r="B104" t="s">
        <v>892</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R28"/>
  <sheetViews>
    <sheetView showGridLines="0" view="pageBreakPreview" zoomScaleNormal="100" zoomScaleSheetLayoutView="100" workbookViewId="0">
      <selection activeCell="D9" sqref="D9:L9"/>
    </sheetView>
  </sheetViews>
  <sheetFormatPr defaultRowHeight="13.5"/>
  <cols>
    <col min="1" max="1" width="0.75" customWidth="1"/>
    <col min="2" max="2" width="9.125" customWidth="1"/>
    <col min="3" max="3" width="7.25" customWidth="1"/>
    <col min="4" max="13" width="3.75" customWidth="1"/>
    <col min="14" max="14" width="4.375" customWidth="1"/>
    <col min="15" max="15" width="9.25" customWidth="1"/>
    <col min="16" max="16" width="20" customWidth="1"/>
    <col min="17" max="17" width="2.375" hidden="1" customWidth="1"/>
    <col min="18" max="18" width="27.375" hidden="1" customWidth="1"/>
    <col min="19" max="19" width="1.375" customWidth="1"/>
  </cols>
  <sheetData>
    <row r="2" spans="2:18">
      <c r="N2" s="70"/>
      <c r="O2" s="119" t="s">
        <v>1</v>
      </c>
      <c r="P2" s="242">
        <f>'提出表（表紙）'!I2</f>
        <v>0</v>
      </c>
      <c r="Q2" s="70"/>
    </row>
    <row r="3" spans="2:18">
      <c r="N3" s="70"/>
      <c r="O3" s="74" t="s">
        <v>0</v>
      </c>
      <c r="P3" s="243" t="str">
        <f>'提出表（表紙）'!I3</f>
        <v/>
      </c>
      <c r="Q3" s="241"/>
    </row>
    <row r="4" spans="2:18" ht="10.5" customHeight="1">
      <c r="N4" s="70"/>
    </row>
    <row r="5" spans="2:18" ht="19.5" customHeight="1">
      <c r="B5" s="59" t="s">
        <v>932</v>
      </c>
      <c r="N5" s="70"/>
      <c r="O5" s="69"/>
      <c r="P5" s="110"/>
      <c r="Q5" s="110"/>
      <c r="R5" t="str">
        <f>IF(R20="〇","提出可能","提出不可")</f>
        <v>提出不可</v>
      </c>
    </row>
    <row r="6" spans="2:18" ht="15.75" customHeight="1">
      <c r="B6" s="59"/>
      <c r="N6" s="70"/>
      <c r="O6" s="69"/>
      <c r="P6" s="110"/>
      <c r="Q6" s="110"/>
    </row>
    <row r="7" spans="2:18" ht="28.5" customHeight="1">
      <c r="B7" s="6"/>
    </row>
    <row r="8" spans="2:18" ht="28.5" customHeight="1">
      <c r="B8" s="6"/>
      <c r="C8" s="277"/>
      <c r="D8" s="389" t="s">
        <v>726</v>
      </c>
      <c r="E8" s="390"/>
      <c r="F8" s="390"/>
      <c r="G8" s="390"/>
      <c r="H8" s="390"/>
      <c r="I8" s="390"/>
      <c r="J8" s="390"/>
      <c r="K8" s="390"/>
      <c r="L8" s="391"/>
    </row>
    <row r="9" spans="2:18" ht="33.75" customHeight="1">
      <c r="B9" s="6"/>
      <c r="C9" s="278">
        <v>1</v>
      </c>
      <c r="D9" s="386"/>
      <c r="E9" s="387"/>
      <c r="F9" s="387"/>
      <c r="G9" s="387"/>
      <c r="H9" s="387"/>
      <c r="I9" s="387"/>
      <c r="J9" s="387"/>
      <c r="K9" s="387"/>
      <c r="L9" s="388"/>
      <c r="R9" t="b">
        <f>ISTEXT(D9)</f>
        <v>0</v>
      </c>
    </row>
    <row r="10" spans="2:18" ht="33.75" customHeight="1">
      <c r="C10" s="278">
        <v>2</v>
      </c>
      <c r="D10" s="386"/>
      <c r="E10" s="387"/>
      <c r="F10" s="387"/>
      <c r="G10" s="387"/>
      <c r="H10" s="387"/>
      <c r="I10" s="387"/>
      <c r="J10" s="387"/>
      <c r="K10" s="387"/>
      <c r="L10" s="388"/>
      <c r="R10" t="b">
        <f t="shared" ref="R10:R18" si="0">ISTEXT(D10)</f>
        <v>0</v>
      </c>
    </row>
    <row r="11" spans="2:18" ht="33.75" customHeight="1">
      <c r="C11" s="278">
        <v>3</v>
      </c>
      <c r="D11" s="386"/>
      <c r="E11" s="387"/>
      <c r="F11" s="387"/>
      <c r="G11" s="387"/>
      <c r="H11" s="387"/>
      <c r="I11" s="387"/>
      <c r="J11" s="387"/>
      <c r="K11" s="387"/>
      <c r="L11" s="388"/>
      <c r="R11" t="b">
        <f t="shared" si="0"/>
        <v>0</v>
      </c>
    </row>
    <row r="12" spans="2:18" ht="33.75" customHeight="1">
      <c r="C12" s="278">
        <v>4</v>
      </c>
      <c r="D12" s="386"/>
      <c r="E12" s="387"/>
      <c r="F12" s="387"/>
      <c r="G12" s="387"/>
      <c r="H12" s="387"/>
      <c r="I12" s="387"/>
      <c r="J12" s="387"/>
      <c r="K12" s="387"/>
      <c r="L12" s="388"/>
      <c r="R12" t="b">
        <f t="shared" si="0"/>
        <v>0</v>
      </c>
    </row>
    <row r="13" spans="2:18" ht="33.75" customHeight="1">
      <c r="C13" s="278">
        <v>5</v>
      </c>
      <c r="D13" s="386"/>
      <c r="E13" s="387"/>
      <c r="F13" s="387"/>
      <c r="G13" s="387"/>
      <c r="H13" s="387"/>
      <c r="I13" s="387"/>
      <c r="J13" s="387"/>
      <c r="K13" s="387"/>
      <c r="L13" s="388"/>
      <c r="R13" t="b">
        <f t="shared" si="0"/>
        <v>0</v>
      </c>
    </row>
    <row r="14" spans="2:18" ht="33.75" customHeight="1">
      <c r="C14" s="278">
        <v>6</v>
      </c>
      <c r="D14" s="386"/>
      <c r="E14" s="387"/>
      <c r="F14" s="387"/>
      <c r="G14" s="387"/>
      <c r="H14" s="387"/>
      <c r="I14" s="387"/>
      <c r="J14" s="387"/>
      <c r="K14" s="387"/>
      <c r="L14" s="388"/>
      <c r="R14" t="b">
        <f t="shared" si="0"/>
        <v>0</v>
      </c>
    </row>
    <row r="15" spans="2:18" ht="33.75" customHeight="1">
      <c r="C15" s="278">
        <v>7</v>
      </c>
      <c r="D15" s="386"/>
      <c r="E15" s="387"/>
      <c r="F15" s="387"/>
      <c r="G15" s="387"/>
      <c r="H15" s="387"/>
      <c r="I15" s="387"/>
      <c r="J15" s="387"/>
      <c r="K15" s="387"/>
      <c r="L15" s="388"/>
      <c r="R15" t="b">
        <f t="shared" si="0"/>
        <v>0</v>
      </c>
    </row>
    <row r="16" spans="2:18" ht="33.75" customHeight="1">
      <c r="C16" s="278">
        <v>8</v>
      </c>
      <c r="D16" s="386"/>
      <c r="E16" s="387"/>
      <c r="F16" s="387"/>
      <c r="G16" s="387"/>
      <c r="H16" s="387"/>
      <c r="I16" s="387"/>
      <c r="J16" s="387"/>
      <c r="K16" s="387"/>
      <c r="L16" s="388"/>
      <c r="R16" t="b">
        <f t="shared" si="0"/>
        <v>0</v>
      </c>
    </row>
    <row r="17" spans="2:18" ht="33.75" customHeight="1">
      <c r="C17" s="278">
        <v>9</v>
      </c>
      <c r="D17" s="386"/>
      <c r="E17" s="387"/>
      <c r="F17" s="387"/>
      <c r="G17" s="387"/>
      <c r="H17" s="387"/>
      <c r="I17" s="387"/>
      <c r="J17" s="387"/>
      <c r="K17" s="387"/>
      <c r="L17" s="388"/>
      <c r="R17" t="b">
        <f t="shared" si="0"/>
        <v>0</v>
      </c>
    </row>
    <row r="18" spans="2:18" ht="33.75" customHeight="1">
      <c r="C18" s="278">
        <v>10</v>
      </c>
      <c r="D18" s="386"/>
      <c r="E18" s="387"/>
      <c r="F18" s="387"/>
      <c r="G18" s="387"/>
      <c r="H18" s="387"/>
      <c r="I18" s="387"/>
      <c r="J18" s="387"/>
      <c r="K18" s="387"/>
      <c r="L18" s="388"/>
      <c r="R18" t="b">
        <f t="shared" si="0"/>
        <v>0</v>
      </c>
    </row>
    <row r="19" spans="2:18" ht="18.75" customHeight="1"/>
    <row r="20" spans="2:18" ht="34.5" customHeight="1">
      <c r="B20" s="64" t="s">
        <v>912</v>
      </c>
      <c r="C20" s="64"/>
      <c r="D20" s="64"/>
      <c r="E20" s="64"/>
      <c r="F20" s="64"/>
      <c r="G20" s="64"/>
      <c r="H20" s="64"/>
      <c r="I20" s="64"/>
      <c r="J20" s="64"/>
      <c r="K20" s="64"/>
      <c r="L20" s="64"/>
      <c r="M20" s="64"/>
      <c r="N20" s="64"/>
      <c r="O20" s="64"/>
      <c r="P20" s="64"/>
      <c r="R20" s="263" t="str">
        <f>IF(COUNTIF(R9:R18,"TRUE"),"〇","×")</f>
        <v>×</v>
      </c>
    </row>
    <row r="21" spans="2:18" ht="16.5" customHeight="1">
      <c r="B21" s="64" t="s">
        <v>913</v>
      </c>
      <c r="C21" s="64"/>
      <c r="D21" s="64"/>
      <c r="E21" s="64"/>
      <c r="F21" s="64"/>
      <c r="G21" s="64"/>
      <c r="H21" s="64"/>
      <c r="I21" s="64"/>
      <c r="J21" s="64"/>
      <c r="K21" s="64"/>
      <c r="L21" s="64"/>
      <c r="M21" s="64"/>
      <c r="N21" s="64"/>
      <c r="O21" s="64"/>
      <c r="P21" s="64"/>
    </row>
    <row r="22" spans="2:18">
      <c r="B22" s="64"/>
      <c r="C22" s="64"/>
      <c r="D22" s="64"/>
      <c r="E22" s="64"/>
      <c r="F22" s="64"/>
      <c r="G22" s="64"/>
      <c r="H22" s="64"/>
      <c r="I22" s="64"/>
      <c r="J22" s="64"/>
      <c r="K22" s="64"/>
      <c r="L22" s="64"/>
      <c r="M22" s="64"/>
      <c r="N22" s="64"/>
      <c r="O22" s="64"/>
      <c r="P22" s="64"/>
      <c r="R22" s="263">
        <f>COUNTIF(R9:R18,TRUE)</f>
        <v>0</v>
      </c>
    </row>
    <row r="23" spans="2:18">
      <c r="B23" s="385" t="s">
        <v>914</v>
      </c>
      <c r="C23" s="385"/>
      <c r="D23" s="385"/>
      <c r="E23" s="385"/>
      <c r="F23" s="385"/>
      <c r="G23" s="385"/>
      <c r="H23" s="385"/>
      <c r="I23" s="385"/>
      <c r="J23" s="385"/>
      <c r="K23" s="385"/>
      <c r="L23" s="385"/>
      <c r="M23" s="385"/>
      <c r="N23" s="385"/>
      <c r="O23" s="385"/>
      <c r="P23" s="64"/>
    </row>
    <row r="24" spans="2:18">
      <c r="B24" s="64"/>
      <c r="C24" s="64"/>
      <c r="D24" s="64"/>
      <c r="E24" s="64"/>
      <c r="F24" s="64"/>
      <c r="G24" s="64"/>
      <c r="H24" s="64"/>
      <c r="I24" s="64"/>
      <c r="J24" s="64"/>
      <c r="K24" s="64"/>
      <c r="L24" s="64"/>
      <c r="M24" s="64"/>
      <c r="N24" s="64"/>
      <c r="O24" s="64"/>
      <c r="P24" s="64"/>
    </row>
    <row r="25" spans="2:18" ht="32.25" customHeight="1">
      <c r="B25" s="385" t="s">
        <v>933</v>
      </c>
      <c r="C25" s="385"/>
      <c r="D25" s="385"/>
      <c r="E25" s="385"/>
      <c r="F25" s="385"/>
      <c r="G25" s="385"/>
      <c r="H25" s="385"/>
      <c r="I25" s="385"/>
      <c r="J25" s="385"/>
      <c r="K25" s="385"/>
      <c r="L25" s="385"/>
      <c r="M25" s="385"/>
      <c r="N25" s="385"/>
      <c r="O25" s="385"/>
      <c r="P25" s="385"/>
    </row>
    <row r="26" spans="2:18">
      <c r="B26" s="64"/>
      <c r="C26" s="64"/>
      <c r="D26" s="64"/>
      <c r="E26" s="64"/>
      <c r="F26" s="64"/>
      <c r="G26" s="64"/>
      <c r="H26" s="64"/>
      <c r="I26" s="64"/>
      <c r="J26" s="64"/>
      <c r="K26" s="64"/>
      <c r="L26" s="64"/>
      <c r="M26" s="64"/>
      <c r="N26" s="64"/>
      <c r="O26" s="64"/>
      <c r="P26" s="64"/>
    </row>
    <row r="27" spans="2:18">
      <c r="B27" s="64"/>
      <c r="C27" s="64"/>
      <c r="D27" s="64"/>
      <c r="E27" s="64"/>
      <c r="F27" s="64"/>
      <c r="G27" s="64"/>
      <c r="H27" s="64"/>
      <c r="I27" s="64"/>
      <c r="J27" s="64"/>
      <c r="K27" s="64"/>
      <c r="L27" s="64"/>
      <c r="M27" s="64"/>
      <c r="N27" s="64"/>
      <c r="O27" s="64"/>
      <c r="P27" s="64"/>
    </row>
    <row r="28" spans="2:18">
      <c r="B28" s="64"/>
      <c r="C28" s="64"/>
      <c r="D28" s="64"/>
      <c r="E28" s="64"/>
      <c r="F28" s="64"/>
      <c r="G28" s="64"/>
      <c r="H28" s="64"/>
      <c r="I28" s="64"/>
      <c r="J28" s="64"/>
      <c r="K28" s="64"/>
      <c r="L28" s="64"/>
      <c r="M28" s="64"/>
      <c r="N28" s="64"/>
      <c r="O28" s="64"/>
      <c r="P28" s="64"/>
    </row>
  </sheetData>
  <sheetProtection password="CA98" sheet="1" formatCells="0" formatColumns="0"/>
  <mergeCells count="13">
    <mergeCell ref="B25:P25"/>
    <mergeCell ref="D17:L17"/>
    <mergeCell ref="D18:L18"/>
    <mergeCell ref="B23:O23"/>
    <mergeCell ref="D8:L8"/>
    <mergeCell ref="D9:L9"/>
    <mergeCell ref="D10:L10"/>
    <mergeCell ref="D11:L11"/>
    <mergeCell ref="D12:L12"/>
    <mergeCell ref="D13:L13"/>
    <mergeCell ref="D14:L14"/>
    <mergeCell ref="D15:L15"/>
    <mergeCell ref="D16:L16"/>
  </mergeCells>
  <phoneticPr fontId="1"/>
  <conditionalFormatting sqref="P5:Q6">
    <cfRule type="expression" dxfId="0" priority="2">
      <formula>ISTEXT(P5)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835</v>
      </c>
      <c r="C1" t="s">
        <v>832</v>
      </c>
      <c r="D1" t="s">
        <v>836</v>
      </c>
      <c r="E1" t="s">
        <v>834</v>
      </c>
    </row>
    <row r="2" spans="2:7">
      <c r="B2" t="s">
        <v>833</v>
      </c>
      <c r="C2" t="s">
        <v>831</v>
      </c>
      <c r="D2" t="s">
        <v>831</v>
      </c>
      <c r="E2" t="s">
        <v>833</v>
      </c>
    </row>
    <row r="3" spans="2:7">
      <c r="E3" t="s">
        <v>831</v>
      </c>
    </row>
    <row r="6" spans="2:7">
      <c r="B6" t="s">
        <v>886</v>
      </c>
      <c r="C6" t="s">
        <v>887</v>
      </c>
      <c r="D6" t="s">
        <v>888</v>
      </c>
      <c r="E6" t="s">
        <v>891</v>
      </c>
      <c r="F6" t="s">
        <v>896</v>
      </c>
      <c r="G6" t="s">
        <v>893</v>
      </c>
    </row>
    <row r="7" spans="2:7">
      <c r="G7" t="s">
        <v>895</v>
      </c>
    </row>
    <row r="13" spans="2:7">
      <c r="B13" t="s">
        <v>885</v>
      </c>
    </row>
    <row r="15" spans="2:7">
      <c r="B15" t="s">
        <v>886</v>
      </c>
    </row>
    <row r="16" spans="2:7">
      <c r="B16" t="s">
        <v>889</v>
      </c>
    </row>
    <row r="17" spans="2:2">
      <c r="B17" t="s">
        <v>894</v>
      </c>
    </row>
    <row r="18" spans="2:2">
      <c r="B18" t="s">
        <v>890</v>
      </c>
    </row>
    <row r="20" spans="2:2">
      <c r="B20" t="s">
        <v>887</v>
      </c>
    </row>
    <row r="21" spans="2:2">
      <c r="B21" t="s">
        <v>916</v>
      </c>
    </row>
    <row r="22" spans="2:2">
      <c r="B22" t="s">
        <v>891</v>
      </c>
    </row>
    <row r="23" spans="2:2">
      <c r="B23" t="s">
        <v>892</v>
      </c>
    </row>
    <row r="24" spans="2:2">
      <c r="B24" t="s">
        <v>915</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3"/>
  <sheetViews>
    <sheetView topLeftCell="B1" workbookViewId="0">
      <selection activeCell="R2" sqref="R2"/>
    </sheetView>
  </sheetViews>
  <sheetFormatPr defaultColWidth="8" defaultRowHeight="13.5"/>
  <cols>
    <col min="1" max="4" width="12.5" style="283" customWidth="1"/>
    <col min="5" max="5" width="22.75" style="283" customWidth="1"/>
    <col min="6" max="18" width="12.5" style="283" customWidth="1"/>
    <col min="19" max="19" width="16" style="283" customWidth="1"/>
    <col min="20" max="21" width="12.5" style="283" customWidth="1"/>
    <col min="22" max="22" width="23.25" style="283" customWidth="1"/>
    <col min="23" max="23" width="19" style="283" customWidth="1"/>
    <col min="24" max="24" width="23.25" style="283" customWidth="1"/>
    <col min="25" max="25" width="23.5" style="283" bestFit="1" customWidth="1"/>
    <col min="26" max="16384" width="8" style="283"/>
  </cols>
  <sheetData>
    <row r="1" spans="1:25">
      <c r="A1" s="282" t="s">
        <v>946</v>
      </c>
      <c r="B1" s="282" t="s">
        <v>947</v>
      </c>
      <c r="C1" s="282" t="s">
        <v>948</v>
      </c>
      <c r="D1" s="282" t="s">
        <v>423</v>
      </c>
      <c r="E1" s="282" t="s">
        <v>424</v>
      </c>
      <c r="F1" s="282" t="s">
        <v>949</v>
      </c>
      <c r="G1" s="282" t="s">
        <v>950</v>
      </c>
      <c r="H1" s="282" t="s">
        <v>951</v>
      </c>
      <c r="I1" s="282" t="s">
        <v>425</v>
      </c>
      <c r="J1" s="282" t="s">
        <v>952</v>
      </c>
      <c r="K1" s="282" t="s">
        <v>953</v>
      </c>
      <c r="L1" s="282" t="s">
        <v>954</v>
      </c>
      <c r="M1" s="282" t="s">
        <v>955</v>
      </c>
      <c r="N1" s="282" t="s">
        <v>956</v>
      </c>
      <c r="O1" s="282" t="s">
        <v>957</v>
      </c>
      <c r="P1" s="282" t="s">
        <v>958</v>
      </c>
      <c r="Q1" s="282" t="s">
        <v>959</v>
      </c>
      <c r="R1" s="282" t="s">
        <v>960</v>
      </c>
      <c r="S1" s="282" t="s">
        <v>961</v>
      </c>
      <c r="T1" s="282" t="s">
        <v>426</v>
      </c>
      <c r="U1" s="282" t="s">
        <v>427</v>
      </c>
      <c r="V1" s="282" t="s">
        <v>962</v>
      </c>
      <c r="W1" s="282" t="s">
        <v>963</v>
      </c>
      <c r="X1" s="282" t="s">
        <v>964</v>
      </c>
      <c r="Y1" s="282" t="s">
        <v>965</v>
      </c>
    </row>
    <row r="2" spans="1:25" ht="27">
      <c r="A2" s="284" t="s">
        <v>966</v>
      </c>
      <c r="B2" s="284" t="s">
        <v>967</v>
      </c>
      <c r="C2" s="284" t="s">
        <v>968</v>
      </c>
      <c r="D2" s="284" t="s">
        <v>428</v>
      </c>
      <c r="E2" s="284" t="s">
        <v>344</v>
      </c>
      <c r="F2" s="284" t="s">
        <v>969</v>
      </c>
      <c r="G2" s="284" t="s">
        <v>970</v>
      </c>
      <c r="H2" s="284" t="s">
        <v>971</v>
      </c>
      <c r="I2" s="284" t="s">
        <v>972</v>
      </c>
      <c r="J2" s="284" t="s">
        <v>973</v>
      </c>
      <c r="K2" s="284" t="s">
        <v>974</v>
      </c>
      <c r="L2" s="284" t="s">
        <v>975</v>
      </c>
      <c r="M2" s="284" t="s">
        <v>976</v>
      </c>
      <c r="N2" s="284" t="s">
        <v>977</v>
      </c>
      <c r="O2" s="284" t="s">
        <v>978</v>
      </c>
      <c r="P2" s="284" t="s">
        <v>979</v>
      </c>
      <c r="Q2" s="284" t="s">
        <v>980</v>
      </c>
      <c r="R2" s="284" t="s">
        <v>981</v>
      </c>
      <c r="S2" s="284" t="s">
        <v>982</v>
      </c>
      <c r="T2" s="284" t="s">
        <v>429</v>
      </c>
      <c r="U2" s="284" t="s">
        <v>430</v>
      </c>
      <c r="V2" s="284" t="s">
        <v>983</v>
      </c>
      <c r="W2" s="284" t="s">
        <v>983</v>
      </c>
      <c r="X2" s="284" t="s">
        <v>429</v>
      </c>
      <c r="Y2" s="284" t="s">
        <v>430</v>
      </c>
    </row>
    <row r="3" spans="1:25" ht="27">
      <c r="A3" s="284" t="s">
        <v>966</v>
      </c>
      <c r="B3" s="284" t="s">
        <v>967</v>
      </c>
      <c r="C3" s="284" t="s">
        <v>968</v>
      </c>
      <c r="D3" s="284" t="s">
        <v>38</v>
      </c>
      <c r="E3" s="284" t="s">
        <v>345</v>
      </c>
      <c r="F3" s="284" t="s">
        <v>984</v>
      </c>
      <c r="G3" s="284" t="s">
        <v>985</v>
      </c>
      <c r="H3" s="284" t="s">
        <v>986</v>
      </c>
      <c r="I3" s="284" t="s">
        <v>431</v>
      </c>
      <c r="J3" s="284" t="s">
        <v>987</v>
      </c>
      <c r="K3" s="284" t="s">
        <v>974</v>
      </c>
      <c r="L3" s="284" t="s">
        <v>975</v>
      </c>
      <c r="M3" s="284" t="s">
        <v>976</v>
      </c>
      <c r="N3" s="284" t="s">
        <v>988</v>
      </c>
      <c r="O3" s="284" t="s">
        <v>989</v>
      </c>
      <c r="P3" s="284" t="s">
        <v>990</v>
      </c>
      <c r="Q3" s="284" t="s">
        <v>980</v>
      </c>
      <c r="R3" s="284" t="s">
        <v>981</v>
      </c>
      <c r="S3" s="284" t="s">
        <v>991</v>
      </c>
      <c r="T3" s="284" t="s">
        <v>432</v>
      </c>
      <c r="U3" s="284" t="s">
        <v>433</v>
      </c>
      <c r="V3" s="284" t="s">
        <v>983</v>
      </c>
      <c r="W3" s="284" t="s">
        <v>983</v>
      </c>
      <c r="X3" s="284" t="s">
        <v>432</v>
      </c>
      <c r="Y3" s="284" t="s">
        <v>433</v>
      </c>
    </row>
    <row r="4" spans="1:25" ht="27">
      <c r="A4" s="284" t="s">
        <v>966</v>
      </c>
      <c r="B4" s="284" t="s">
        <v>967</v>
      </c>
      <c r="C4" s="284" t="s">
        <v>968</v>
      </c>
      <c r="D4" s="284" t="s">
        <v>46</v>
      </c>
      <c r="E4" s="284" t="s">
        <v>346</v>
      </c>
      <c r="F4" s="284" t="s">
        <v>992</v>
      </c>
      <c r="G4" s="284" t="s">
        <v>993</v>
      </c>
      <c r="H4" s="284" t="s">
        <v>994</v>
      </c>
      <c r="I4" s="284" t="s">
        <v>434</v>
      </c>
      <c r="J4" s="284" t="s">
        <v>995</v>
      </c>
      <c r="K4" s="284" t="s">
        <v>974</v>
      </c>
      <c r="L4" s="284" t="s">
        <v>975</v>
      </c>
      <c r="M4" s="284" t="s">
        <v>976</v>
      </c>
      <c r="N4" s="284" t="s">
        <v>996</v>
      </c>
      <c r="O4" s="284" t="s">
        <v>997</v>
      </c>
      <c r="P4" s="284" t="s">
        <v>998</v>
      </c>
      <c r="Q4" s="284" t="s">
        <v>980</v>
      </c>
      <c r="R4" s="284" t="s">
        <v>999</v>
      </c>
      <c r="S4" s="284" t="s">
        <v>1000</v>
      </c>
      <c r="T4" s="284" t="s">
        <v>435</v>
      </c>
      <c r="U4" s="285" t="s">
        <v>1001</v>
      </c>
      <c r="V4" s="284" t="s">
        <v>983</v>
      </c>
      <c r="W4" s="284" t="s">
        <v>983</v>
      </c>
      <c r="X4" s="284" t="s">
        <v>435</v>
      </c>
      <c r="Y4" s="285" t="s">
        <v>1001</v>
      </c>
    </row>
    <row r="5" spans="1:25" ht="27">
      <c r="A5" s="284" t="s">
        <v>966</v>
      </c>
      <c r="B5" s="284" t="s">
        <v>967</v>
      </c>
      <c r="C5" s="284" t="s">
        <v>968</v>
      </c>
      <c r="D5" s="284" t="s">
        <v>55</v>
      </c>
      <c r="E5" s="284" t="s">
        <v>347</v>
      </c>
      <c r="F5" s="284" t="s">
        <v>1002</v>
      </c>
      <c r="G5" s="284" t="s">
        <v>1003</v>
      </c>
      <c r="H5" s="284" t="s">
        <v>1004</v>
      </c>
      <c r="I5" s="284" t="s">
        <v>1005</v>
      </c>
      <c r="J5" s="284" t="s">
        <v>1006</v>
      </c>
      <c r="K5" s="284" t="s">
        <v>974</v>
      </c>
      <c r="L5" s="284" t="s">
        <v>975</v>
      </c>
      <c r="M5" s="284" t="s">
        <v>976</v>
      </c>
      <c r="N5" s="284" t="s">
        <v>1007</v>
      </c>
      <c r="O5" s="284" t="s">
        <v>1008</v>
      </c>
      <c r="P5" s="284" t="s">
        <v>1009</v>
      </c>
      <c r="Q5" s="284" t="s">
        <v>980</v>
      </c>
      <c r="R5" s="284" t="s">
        <v>999</v>
      </c>
      <c r="S5" s="284" t="s">
        <v>1010</v>
      </c>
      <c r="T5" s="284" t="s">
        <v>436</v>
      </c>
      <c r="U5" s="284" t="s">
        <v>901</v>
      </c>
      <c r="V5" s="284" t="s">
        <v>983</v>
      </c>
      <c r="W5" s="284" t="s">
        <v>983</v>
      </c>
      <c r="X5" s="284" t="s">
        <v>436</v>
      </c>
      <c r="Y5" s="284" t="s">
        <v>901</v>
      </c>
    </row>
    <row r="6" spans="1:25" ht="27">
      <c r="A6" s="284" t="s">
        <v>966</v>
      </c>
      <c r="B6" s="284" t="s">
        <v>967</v>
      </c>
      <c r="C6" s="284" t="s">
        <v>968</v>
      </c>
      <c r="D6" s="284" t="s">
        <v>61</v>
      </c>
      <c r="E6" s="284" t="s">
        <v>437</v>
      </c>
      <c r="F6" s="284" t="s">
        <v>1011</v>
      </c>
      <c r="G6" s="284" t="s">
        <v>1012</v>
      </c>
      <c r="H6" s="284" t="s">
        <v>1013</v>
      </c>
      <c r="I6" s="284" t="s">
        <v>438</v>
      </c>
      <c r="J6" s="284" t="s">
        <v>1014</v>
      </c>
      <c r="K6" s="284" t="s">
        <v>974</v>
      </c>
      <c r="L6" s="284" t="s">
        <v>975</v>
      </c>
      <c r="M6" s="284" t="s">
        <v>976</v>
      </c>
      <c r="N6" s="284" t="s">
        <v>1015</v>
      </c>
      <c r="O6" s="284" t="s">
        <v>1016</v>
      </c>
      <c r="P6" s="284" t="s">
        <v>1017</v>
      </c>
      <c r="Q6" s="284" t="s">
        <v>980</v>
      </c>
      <c r="R6" s="284" t="s">
        <v>999</v>
      </c>
      <c r="S6" s="284" t="s">
        <v>1018</v>
      </c>
      <c r="T6" s="284" t="s">
        <v>439</v>
      </c>
      <c r="U6" s="284" t="s">
        <v>1019</v>
      </c>
      <c r="V6" s="284" t="s">
        <v>983</v>
      </c>
      <c r="W6" s="284" t="s">
        <v>983</v>
      </c>
      <c r="X6" s="284" t="s">
        <v>439</v>
      </c>
      <c r="Y6" s="284" t="s">
        <v>1019</v>
      </c>
    </row>
    <row r="7" spans="1:25" ht="27">
      <c r="A7" s="284" t="s">
        <v>966</v>
      </c>
      <c r="B7" s="284" t="s">
        <v>967</v>
      </c>
      <c r="C7" s="284" t="s">
        <v>1020</v>
      </c>
      <c r="D7" s="284" t="s">
        <v>440</v>
      </c>
      <c r="E7" s="284" t="s">
        <v>349</v>
      </c>
      <c r="F7" s="284" t="s">
        <v>1021</v>
      </c>
      <c r="G7" s="284" t="s">
        <v>1022</v>
      </c>
      <c r="H7" s="284" t="s">
        <v>1023</v>
      </c>
      <c r="I7" s="284" t="s">
        <v>441</v>
      </c>
      <c r="J7" s="284" t="s">
        <v>1024</v>
      </c>
      <c r="K7" s="284" t="s">
        <v>974</v>
      </c>
      <c r="L7" s="284" t="s">
        <v>1025</v>
      </c>
      <c r="M7" s="284" t="s">
        <v>1026</v>
      </c>
      <c r="N7" s="284" t="s">
        <v>1027</v>
      </c>
      <c r="O7" s="284" t="s">
        <v>1028</v>
      </c>
      <c r="P7" s="284" t="s">
        <v>1029</v>
      </c>
      <c r="Q7" s="284" t="s">
        <v>980</v>
      </c>
      <c r="R7" s="284" t="s">
        <v>1030</v>
      </c>
      <c r="S7" s="284" t="s">
        <v>1031</v>
      </c>
      <c r="T7" s="284" t="s">
        <v>442</v>
      </c>
      <c r="U7" s="284" t="s">
        <v>443</v>
      </c>
      <c r="V7" s="284" t="s">
        <v>983</v>
      </c>
      <c r="W7" s="284" t="s">
        <v>983</v>
      </c>
      <c r="X7" s="284" t="s">
        <v>442</v>
      </c>
      <c r="Y7" s="284" t="s">
        <v>443</v>
      </c>
    </row>
    <row r="8" spans="1:25" ht="27">
      <c r="A8" s="284" t="s">
        <v>966</v>
      </c>
      <c r="B8" s="284" t="s">
        <v>967</v>
      </c>
      <c r="C8" s="284" t="s">
        <v>1020</v>
      </c>
      <c r="D8" s="284" t="s">
        <v>75</v>
      </c>
      <c r="E8" s="284" t="s">
        <v>350</v>
      </c>
      <c r="F8" s="284" t="s">
        <v>1032</v>
      </c>
      <c r="G8" s="284" t="s">
        <v>1033</v>
      </c>
      <c r="H8" s="284" t="s">
        <v>1034</v>
      </c>
      <c r="I8" s="284" t="s">
        <v>444</v>
      </c>
      <c r="J8" s="284" t="s">
        <v>1035</v>
      </c>
      <c r="K8" s="284" t="s">
        <v>974</v>
      </c>
      <c r="L8" s="284" t="s">
        <v>1025</v>
      </c>
      <c r="M8" s="284" t="s">
        <v>1026</v>
      </c>
      <c r="N8" s="284" t="s">
        <v>1036</v>
      </c>
      <c r="O8" s="284" t="s">
        <v>1037</v>
      </c>
      <c r="P8" s="284" t="s">
        <v>1038</v>
      </c>
      <c r="Q8" s="284" t="s">
        <v>980</v>
      </c>
      <c r="R8" s="284" t="s">
        <v>981</v>
      </c>
      <c r="S8" s="284" t="s">
        <v>1039</v>
      </c>
      <c r="T8" s="284" t="s">
        <v>445</v>
      </c>
      <c r="U8" s="285" t="s">
        <v>908</v>
      </c>
      <c r="V8" s="284" t="s">
        <v>983</v>
      </c>
      <c r="W8" s="284" t="s">
        <v>983</v>
      </c>
      <c r="X8" s="284" t="s">
        <v>445</v>
      </c>
      <c r="Y8" s="285" t="s">
        <v>908</v>
      </c>
    </row>
    <row r="9" spans="1:25" ht="27">
      <c r="A9" s="284" t="s">
        <v>966</v>
      </c>
      <c r="B9" s="284" t="s">
        <v>967</v>
      </c>
      <c r="C9" s="284" t="s">
        <v>1020</v>
      </c>
      <c r="D9" s="284" t="s">
        <v>84</v>
      </c>
      <c r="E9" s="284" t="s">
        <v>351</v>
      </c>
      <c r="F9" s="284" t="s">
        <v>1040</v>
      </c>
      <c r="G9" s="284" t="s">
        <v>1041</v>
      </c>
      <c r="H9" s="284" t="s">
        <v>1042</v>
      </c>
      <c r="I9" s="285" t="s">
        <v>1043</v>
      </c>
      <c r="J9" s="284" t="s">
        <v>1044</v>
      </c>
      <c r="K9" s="284" t="s">
        <v>974</v>
      </c>
      <c r="L9" s="284" t="s">
        <v>1025</v>
      </c>
      <c r="M9" s="284" t="s">
        <v>1026</v>
      </c>
      <c r="N9" s="284" t="s">
        <v>1045</v>
      </c>
      <c r="O9" s="284" t="s">
        <v>1046</v>
      </c>
      <c r="P9" s="284" t="s">
        <v>1047</v>
      </c>
      <c r="Q9" s="284" t="s">
        <v>980</v>
      </c>
      <c r="R9" s="284" t="s">
        <v>999</v>
      </c>
      <c r="S9" s="284" t="s">
        <v>1048</v>
      </c>
      <c r="T9" s="284" t="s">
        <v>446</v>
      </c>
      <c r="U9" s="284" t="s">
        <v>447</v>
      </c>
      <c r="V9" s="284" t="s">
        <v>983</v>
      </c>
      <c r="W9" s="284" t="s">
        <v>983</v>
      </c>
      <c r="X9" s="284" t="s">
        <v>446</v>
      </c>
      <c r="Y9" s="284" t="s">
        <v>447</v>
      </c>
    </row>
    <row r="10" spans="1:25" ht="27">
      <c r="A10" s="284" t="s">
        <v>966</v>
      </c>
      <c r="B10" s="284" t="s">
        <v>967</v>
      </c>
      <c r="C10" s="284" t="s">
        <v>1020</v>
      </c>
      <c r="D10" s="284" t="s">
        <v>91</v>
      </c>
      <c r="E10" s="284" t="s">
        <v>353</v>
      </c>
      <c r="F10" s="284" t="s">
        <v>353</v>
      </c>
      <c r="G10" s="284" t="s">
        <v>1049</v>
      </c>
      <c r="H10" s="284" t="s">
        <v>1050</v>
      </c>
      <c r="I10" s="285" t="s">
        <v>1051</v>
      </c>
      <c r="J10" s="284" t="s">
        <v>1052</v>
      </c>
      <c r="K10" s="284" t="s">
        <v>974</v>
      </c>
      <c r="L10" s="284" t="s">
        <v>1025</v>
      </c>
      <c r="M10" s="284" t="s">
        <v>1026</v>
      </c>
      <c r="N10" s="284" t="s">
        <v>1053</v>
      </c>
      <c r="O10" s="284" t="s">
        <v>1054</v>
      </c>
      <c r="P10" s="284" t="s">
        <v>1055</v>
      </c>
      <c r="Q10" s="284" t="s">
        <v>980</v>
      </c>
      <c r="R10" s="284" t="s">
        <v>981</v>
      </c>
      <c r="S10" s="284" t="s">
        <v>1056</v>
      </c>
      <c r="T10" s="284" t="s">
        <v>448</v>
      </c>
      <c r="U10" s="285" t="s">
        <v>1057</v>
      </c>
      <c r="V10" s="284" t="s">
        <v>983</v>
      </c>
      <c r="W10" s="284" t="s">
        <v>983</v>
      </c>
      <c r="X10" s="284" t="s">
        <v>448</v>
      </c>
      <c r="Y10" s="285" t="s">
        <v>1057</v>
      </c>
    </row>
    <row r="11" spans="1:25" ht="27">
      <c r="A11" s="284" t="s">
        <v>966</v>
      </c>
      <c r="B11" s="284" t="s">
        <v>967</v>
      </c>
      <c r="C11" s="284" t="s">
        <v>1058</v>
      </c>
      <c r="D11" s="284" t="s">
        <v>449</v>
      </c>
      <c r="E11" s="284" t="s">
        <v>354</v>
      </c>
      <c r="F11" s="284" t="s">
        <v>1059</v>
      </c>
      <c r="G11" s="284" t="s">
        <v>1060</v>
      </c>
      <c r="H11" s="284" t="s">
        <v>1061</v>
      </c>
      <c r="I11" s="284" t="s">
        <v>450</v>
      </c>
      <c r="J11" s="284" t="s">
        <v>1062</v>
      </c>
      <c r="K11" s="284" t="s">
        <v>974</v>
      </c>
      <c r="L11" s="284" t="s">
        <v>1063</v>
      </c>
      <c r="M11" s="284" t="s">
        <v>1064</v>
      </c>
      <c r="N11" s="284" t="s">
        <v>1065</v>
      </c>
      <c r="O11" s="284" t="s">
        <v>1066</v>
      </c>
      <c r="P11" s="284" t="s">
        <v>1067</v>
      </c>
      <c r="Q11" s="284" t="s">
        <v>980</v>
      </c>
      <c r="R11" s="284" t="s">
        <v>1030</v>
      </c>
      <c r="S11" s="284" t="s">
        <v>1068</v>
      </c>
      <c r="T11" s="284" t="s">
        <v>451</v>
      </c>
      <c r="U11" s="284" t="s">
        <v>450</v>
      </c>
      <c r="V11" s="284" t="s">
        <v>983</v>
      </c>
      <c r="W11" s="284" t="s">
        <v>983</v>
      </c>
      <c r="X11" s="284" t="s">
        <v>451</v>
      </c>
      <c r="Y11" s="284" t="s">
        <v>450</v>
      </c>
    </row>
    <row r="12" spans="1:25" ht="27">
      <c r="A12" s="284" t="s">
        <v>966</v>
      </c>
      <c r="B12" s="284" t="s">
        <v>967</v>
      </c>
      <c r="C12" s="284" t="s">
        <v>1058</v>
      </c>
      <c r="D12" s="284" t="s">
        <v>452</v>
      </c>
      <c r="E12" s="284" t="s">
        <v>355</v>
      </c>
      <c r="F12" s="284" t="s">
        <v>1069</v>
      </c>
      <c r="G12" s="284" t="s">
        <v>1070</v>
      </c>
      <c r="H12" s="284" t="s">
        <v>1071</v>
      </c>
      <c r="I12" s="285" t="s">
        <v>1072</v>
      </c>
      <c r="J12" s="284" t="s">
        <v>1073</v>
      </c>
      <c r="K12" s="284" t="s">
        <v>974</v>
      </c>
      <c r="L12" s="284" t="s">
        <v>1063</v>
      </c>
      <c r="M12" s="284" t="s">
        <v>1064</v>
      </c>
      <c r="N12" s="284" t="s">
        <v>1074</v>
      </c>
      <c r="O12" s="284" t="s">
        <v>1075</v>
      </c>
      <c r="P12" s="284" t="s">
        <v>1076</v>
      </c>
      <c r="Q12" s="284" t="s">
        <v>980</v>
      </c>
      <c r="R12" s="284" t="s">
        <v>981</v>
      </c>
      <c r="S12" s="284" t="s">
        <v>1077</v>
      </c>
      <c r="T12" s="284" t="s">
        <v>453</v>
      </c>
      <c r="U12" s="284" t="s">
        <v>454</v>
      </c>
      <c r="V12" s="284" t="s">
        <v>983</v>
      </c>
      <c r="W12" s="284" t="s">
        <v>983</v>
      </c>
      <c r="X12" s="284" t="s">
        <v>453</v>
      </c>
      <c r="Y12" s="284" t="s">
        <v>454</v>
      </c>
    </row>
    <row r="13" spans="1:25" ht="27">
      <c r="A13" s="284" t="s">
        <v>966</v>
      </c>
      <c r="B13" s="284" t="s">
        <v>967</v>
      </c>
      <c r="C13" s="284" t="s">
        <v>1058</v>
      </c>
      <c r="D13" s="284" t="s">
        <v>120</v>
      </c>
      <c r="E13" s="284" t="s">
        <v>356</v>
      </c>
      <c r="F13" s="284" t="s">
        <v>1078</v>
      </c>
      <c r="G13" s="284" t="s">
        <v>1079</v>
      </c>
      <c r="H13" s="284" t="s">
        <v>1080</v>
      </c>
      <c r="I13" s="284" t="s">
        <v>455</v>
      </c>
      <c r="J13" s="284" t="s">
        <v>1081</v>
      </c>
      <c r="K13" s="284" t="s">
        <v>974</v>
      </c>
      <c r="L13" s="284" t="s">
        <v>1063</v>
      </c>
      <c r="M13" s="284" t="s">
        <v>1064</v>
      </c>
      <c r="N13" s="284" t="s">
        <v>1082</v>
      </c>
      <c r="O13" s="284" t="s">
        <v>1083</v>
      </c>
      <c r="P13" s="284" t="s">
        <v>1084</v>
      </c>
      <c r="Q13" s="284" t="s">
        <v>980</v>
      </c>
      <c r="R13" s="284" t="s">
        <v>981</v>
      </c>
      <c r="S13" s="284" t="s">
        <v>1085</v>
      </c>
      <c r="T13" s="284" t="s">
        <v>456</v>
      </c>
      <c r="U13" s="284" t="s">
        <v>457</v>
      </c>
      <c r="V13" s="284" t="s">
        <v>983</v>
      </c>
      <c r="W13" s="284" t="s">
        <v>983</v>
      </c>
      <c r="X13" s="284" t="s">
        <v>456</v>
      </c>
      <c r="Y13" s="284" t="s">
        <v>457</v>
      </c>
    </row>
    <row r="14" spans="1:25" ht="27">
      <c r="A14" s="284" t="s">
        <v>966</v>
      </c>
      <c r="B14" s="284" t="s">
        <v>967</v>
      </c>
      <c r="C14" s="284" t="s">
        <v>1058</v>
      </c>
      <c r="D14" s="284" t="s">
        <v>128</v>
      </c>
      <c r="E14" s="284" t="s">
        <v>357</v>
      </c>
      <c r="F14" s="284" t="s">
        <v>1086</v>
      </c>
      <c r="G14" s="284" t="s">
        <v>1087</v>
      </c>
      <c r="H14" s="284" t="s">
        <v>1088</v>
      </c>
      <c r="I14" s="284" t="s">
        <v>458</v>
      </c>
      <c r="J14" s="284" t="s">
        <v>1089</v>
      </c>
      <c r="K14" s="284" t="s">
        <v>974</v>
      </c>
      <c r="L14" s="284" t="s">
        <v>1063</v>
      </c>
      <c r="M14" s="284" t="s">
        <v>1064</v>
      </c>
      <c r="N14" s="284" t="s">
        <v>1090</v>
      </c>
      <c r="O14" s="284" t="s">
        <v>1091</v>
      </c>
      <c r="P14" s="284" t="s">
        <v>1092</v>
      </c>
      <c r="Q14" s="284" t="s">
        <v>980</v>
      </c>
      <c r="R14" s="284" t="s">
        <v>981</v>
      </c>
      <c r="S14" s="284" t="s">
        <v>1093</v>
      </c>
      <c r="T14" s="284" t="s">
        <v>459</v>
      </c>
      <c r="U14" s="284" t="s">
        <v>460</v>
      </c>
      <c r="V14" s="284" t="s">
        <v>983</v>
      </c>
      <c r="W14" s="284" t="s">
        <v>983</v>
      </c>
      <c r="X14" s="284" t="s">
        <v>459</v>
      </c>
      <c r="Y14" s="284" t="s">
        <v>460</v>
      </c>
    </row>
    <row r="15" spans="1:25" ht="27">
      <c r="A15" s="284" t="s">
        <v>966</v>
      </c>
      <c r="B15" s="284" t="s">
        <v>967</v>
      </c>
      <c r="C15" s="284" t="s">
        <v>1058</v>
      </c>
      <c r="D15" s="284" t="s">
        <v>144</v>
      </c>
      <c r="E15" s="284" t="s">
        <v>359</v>
      </c>
      <c r="F15" s="284" t="s">
        <v>1094</v>
      </c>
      <c r="G15" s="284" t="s">
        <v>1095</v>
      </c>
      <c r="H15" s="284" t="s">
        <v>1096</v>
      </c>
      <c r="I15" s="284" t="s">
        <v>1097</v>
      </c>
      <c r="J15" s="284" t="s">
        <v>1098</v>
      </c>
      <c r="K15" s="284" t="s">
        <v>974</v>
      </c>
      <c r="L15" s="284" t="s">
        <v>1063</v>
      </c>
      <c r="M15" s="284" t="s">
        <v>1064</v>
      </c>
      <c r="N15" s="284" t="s">
        <v>1099</v>
      </c>
      <c r="O15" s="284" t="s">
        <v>1100</v>
      </c>
      <c r="P15" s="284" t="s">
        <v>1101</v>
      </c>
      <c r="Q15" s="284" t="s">
        <v>980</v>
      </c>
      <c r="R15" s="284" t="s">
        <v>981</v>
      </c>
      <c r="S15" s="284" t="s">
        <v>1102</v>
      </c>
      <c r="T15" s="284" t="s">
        <v>464</v>
      </c>
      <c r="U15" s="284" t="s">
        <v>465</v>
      </c>
      <c r="V15" s="284" t="s">
        <v>983</v>
      </c>
      <c r="W15" s="284" t="s">
        <v>983</v>
      </c>
      <c r="X15" s="284" t="s">
        <v>464</v>
      </c>
      <c r="Y15" s="284" t="s">
        <v>465</v>
      </c>
    </row>
    <row r="16" spans="1:25" ht="27">
      <c r="A16" s="284" t="s">
        <v>966</v>
      </c>
      <c r="B16" s="284" t="s">
        <v>967</v>
      </c>
      <c r="C16" s="284" t="s">
        <v>1103</v>
      </c>
      <c r="D16" s="284" t="s">
        <v>466</v>
      </c>
      <c r="E16" s="284" t="s">
        <v>360</v>
      </c>
      <c r="F16" s="284" t="s">
        <v>1104</v>
      </c>
      <c r="G16" s="284" t="s">
        <v>1105</v>
      </c>
      <c r="H16" s="284" t="s">
        <v>1106</v>
      </c>
      <c r="I16" s="284" t="s">
        <v>1107</v>
      </c>
      <c r="J16" s="284" t="s">
        <v>1108</v>
      </c>
      <c r="K16" s="284" t="s">
        <v>974</v>
      </c>
      <c r="L16" s="284" t="s">
        <v>1109</v>
      </c>
      <c r="M16" s="284" t="s">
        <v>1110</v>
      </c>
      <c r="N16" s="284" t="s">
        <v>1111</v>
      </c>
      <c r="O16" s="284" t="s">
        <v>1112</v>
      </c>
      <c r="P16" s="284" t="s">
        <v>1113</v>
      </c>
      <c r="Q16" s="284" t="s">
        <v>980</v>
      </c>
      <c r="R16" s="284" t="s">
        <v>999</v>
      </c>
      <c r="S16" s="284" t="s">
        <v>1114</v>
      </c>
      <c r="T16" s="284" t="s">
        <v>467</v>
      </c>
      <c r="U16" s="284" t="s">
        <v>909</v>
      </c>
      <c r="V16" s="284" t="s">
        <v>983</v>
      </c>
      <c r="W16" s="284" t="s">
        <v>983</v>
      </c>
      <c r="X16" s="284" t="s">
        <v>467</v>
      </c>
      <c r="Y16" s="284" t="s">
        <v>909</v>
      </c>
    </row>
    <row r="17" spans="1:25" ht="40.5">
      <c r="A17" s="284" t="s">
        <v>966</v>
      </c>
      <c r="B17" s="284" t="s">
        <v>967</v>
      </c>
      <c r="C17" s="284" t="s">
        <v>1103</v>
      </c>
      <c r="D17" s="284" t="s">
        <v>468</v>
      </c>
      <c r="E17" s="284" t="s">
        <v>469</v>
      </c>
      <c r="F17" s="284" t="s">
        <v>1115</v>
      </c>
      <c r="G17" s="284" t="s">
        <v>1116</v>
      </c>
      <c r="H17" s="284" t="s">
        <v>1117</v>
      </c>
      <c r="I17" s="284" t="s">
        <v>470</v>
      </c>
      <c r="J17" s="284" t="s">
        <v>1118</v>
      </c>
      <c r="K17" s="284" t="s">
        <v>974</v>
      </c>
      <c r="L17" s="284" t="s">
        <v>1109</v>
      </c>
      <c r="M17" s="284" t="s">
        <v>1110</v>
      </c>
      <c r="N17" s="284" t="s">
        <v>1119</v>
      </c>
      <c r="O17" s="284" t="s">
        <v>1120</v>
      </c>
      <c r="P17" s="284" t="s">
        <v>1121</v>
      </c>
      <c r="Q17" s="284" t="s">
        <v>980</v>
      </c>
      <c r="R17" s="284" t="s">
        <v>1122</v>
      </c>
      <c r="S17" s="284" t="s">
        <v>1123</v>
      </c>
      <c r="T17" s="284" t="s">
        <v>471</v>
      </c>
      <c r="U17" s="285" t="s">
        <v>1124</v>
      </c>
      <c r="V17" s="284" t="s">
        <v>983</v>
      </c>
      <c r="W17" s="284" t="s">
        <v>983</v>
      </c>
      <c r="X17" s="284" t="s">
        <v>471</v>
      </c>
      <c r="Y17" s="285" t="s">
        <v>1124</v>
      </c>
    </row>
    <row r="18" spans="1:25" ht="27">
      <c r="A18" s="284" t="s">
        <v>966</v>
      </c>
      <c r="B18" s="284" t="s">
        <v>967</v>
      </c>
      <c r="C18" s="284" t="s">
        <v>1125</v>
      </c>
      <c r="D18" s="284" t="s">
        <v>472</v>
      </c>
      <c r="E18" s="284" t="s">
        <v>362</v>
      </c>
      <c r="F18" s="284" t="s">
        <v>1126</v>
      </c>
      <c r="G18" s="284" t="s">
        <v>1127</v>
      </c>
      <c r="H18" s="284" t="s">
        <v>1128</v>
      </c>
      <c r="I18" s="284" t="s">
        <v>473</v>
      </c>
      <c r="J18" s="284" t="s">
        <v>1129</v>
      </c>
      <c r="K18" s="284" t="s">
        <v>974</v>
      </c>
      <c r="L18" s="284" t="s">
        <v>1130</v>
      </c>
      <c r="M18" s="284" t="s">
        <v>1131</v>
      </c>
      <c r="N18" s="284" t="s">
        <v>1132</v>
      </c>
      <c r="O18" s="284" t="s">
        <v>1133</v>
      </c>
      <c r="P18" s="284" t="s">
        <v>1134</v>
      </c>
      <c r="Q18" s="284" t="s">
        <v>980</v>
      </c>
      <c r="R18" s="284" t="s">
        <v>999</v>
      </c>
      <c r="S18" s="284" t="s">
        <v>1135</v>
      </c>
      <c r="T18" s="284" t="s">
        <v>474</v>
      </c>
      <c r="U18" s="284" t="s">
        <v>475</v>
      </c>
      <c r="V18" s="284" t="s">
        <v>983</v>
      </c>
      <c r="W18" s="284" t="s">
        <v>983</v>
      </c>
      <c r="X18" s="284" t="s">
        <v>474</v>
      </c>
      <c r="Y18" s="284" t="s">
        <v>475</v>
      </c>
    </row>
    <row r="19" spans="1:25" ht="27">
      <c r="A19" s="284" t="s">
        <v>966</v>
      </c>
      <c r="B19" s="284" t="s">
        <v>967</v>
      </c>
      <c r="C19" s="284" t="s">
        <v>1136</v>
      </c>
      <c r="D19" s="284" t="s">
        <v>476</v>
      </c>
      <c r="E19" s="284" t="s">
        <v>363</v>
      </c>
      <c r="F19" s="284" t="s">
        <v>1137</v>
      </c>
      <c r="G19" s="284" t="s">
        <v>1138</v>
      </c>
      <c r="H19" s="284" t="s">
        <v>1139</v>
      </c>
      <c r="I19" s="284" t="s">
        <v>477</v>
      </c>
      <c r="J19" s="284" t="s">
        <v>1140</v>
      </c>
      <c r="K19" s="284" t="s">
        <v>974</v>
      </c>
      <c r="L19" s="284" t="s">
        <v>1141</v>
      </c>
      <c r="M19" s="284" t="s">
        <v>1142</v>
      </c>
      <c r="N19" s="284" t="s">
        <v>1143</v>
      </c>
      <c r="O19" s="284" t="s">
        <v>1144</v>
      </c>
      <c r="P19" s="284" t="s">
        <v>1145</v>
      </c>
      <c r="Q19" s="284" t="s">
        <v>980</v>
      </c>
      <c r="R19" s="284" t="s">
        <v>999</v>
      </c>
      <c r="S19" s="284" t="s">
        <v>1146</v>
      </c>
      <c r="T19" s="284" t="s">
        <v>478</v>
      </c>
      <c r="U19" s="284" t="s">
        <v>477</v>
      </c>
      <c r="V19" s="284" t="s">
        <v>983</v>
      </c>
      <c r="W19" s="284" t="s">
        <v>983</v>
      </c>
      <c r="X19" s="284" t="s">
        <v>478</v>
      </c>
      <c r="Y19" s="284" t="s">
        <v>477</v>
      </c>
    </row>
    <row r="20" spans="1:25" ht="27">
      <c r="A20" s="284" t="s">
        <v>966</v>
      </c>
      <c r="B20" s="284" t="s">
        <v>967</v>
      </c>
      <c r="C20" s="284" t="s">
        <v>1147</v>
      </c>
      <c r="D20" s="284" t="s">
        <v>479</v>
      </c>
      <c r="E20" s="284" t="s">
        <v>361</v>
      </c>
      <c r="F20" s="284" t="s">
        <v>1148</v>
      </c>
      <c r="G20" s="284" t="s">
        <v>1149</v>
      </c>
      <c r="H20" s="284" t="s">
        <v>1150</v>
      </c>
      <c r="I20" s="284" t="s">
        <v>480</v>
      </c>
      <c r="J20" s="284" t="s">
        <v>1151</v>
      </c>
      <c r="K20" s="284" t="s">
        <v>974</v>
      </c>
      <c r="L20" s="284" t="s">
        <v>1152</v>
      </c>
      <c r="M20" s="284" t="s">
        <v>1153</v>
      </c>
      <c r="N20" s="284" t="s">
        <v>1154</v>
      </c>
      <c r="O20" s="284" t="s">
        <v>1155</v>
      </c>
      <c r="P20" s="284" t="s">
        <v>1156</v>
      </c>
      <c r="Q20" s="284" t="s">
        <v>980</v>
      </c>
      <c r="R20" s="284" t="s">
        <v>999</v>
      </c>
      <c r="S20" s="284" t="s">
        <v>1114</v>
      </c>
      <c r="T20" s="284" t="s">
        <v>467</v>
      </c>
      <c r="U20" s="284" t="s">
        <v>909</v>
      </c>
      <c r="V20" s="284" t="s">
        <v>983</v>
      </c>
      <c r="W20" s="284" t="s">
        <v>983</v>
      </c>
      <c r="X20" s="284" t="s">
        <v>467</v>
      </c>
      <c r="Y20" s="284" t="s">
        <v>909</v>
      </c>
    </row>
    <row r="21" spans="1:25" ht="27">
      <c r="A21" s="284" t="s">
        <v>966</v>
      </c>
      <c r="B21" s="284" t="s">
        <v>967</v>
      </c>
      <c r="C21" s="284" t="s">
        <v>1147</v>
      </c>
      <c r="D21" s="284" t="s">
        <v>481</v>
      </c>
      <c r="E21" s="284" t="s">
        <v>364</v>
      </c>
      <c r="F21" s="284" t="s">
        <v>1157</v>
      </c>
      <c r="G21" s="284" t="s">
        <v>1158</v>
      </c>
      <c r="H21" s="284" t="s">
        <v>1159</v>
      </c>
      <c r="I21" s="284" t="s">
        <v>482</v>
      </c>
      <c r="J21" s="284" t="s">
        <v>1160</v>
      </c>
      <c r="K21" s="284" t="s">
        <v>974</v>
      </c>
      <c r="L21" s="284" t="s">
        <v>1152</v>
      </c>
      <c r="M21" s="284" t="s">
        <v>1153</v>
      </c>
      <c r="N21" s="284" t="s">
        <v>1161</v>
      </c>
      <c r="O21" s="284" t="s">
        <v>1162</v>
      </c>
      <c r="P21" s="284" t="s">
        <v>1163</v>
      </c>
      <c r="Q21" s="284" t="s">
        <v>980</v>
      </c>
      <c r="R21" s="284" t="s">
        <v>999</v>
      </c>
      <c r="S21" s="284" t="s">
        <v>1164</v>
      </c>
      <c r="T21" s="284" t="s">
        <v>483</v>
      </c>
      <c r="U21" s="284" t="s">
        <v>482</v>
      </c>
      <c r="V21" s="284" t="s">
        <v>983</v>
      </c>
      <c r="W21" s="284" t="s">
        <v>983</v>
      </c>
      <c r="X21" s="284" t="s">
        <v>483</v>
      </c>
      <c r="Y21" s="284" t="s">
        <v>482</v>
      </c>
    </row>
    <row r="22" spans="1:25" ht="27">
      <c r="A22" s="284" t="s">
        <v>966</v>
      </c>
      <c r="B22" s="284" t="s">
        <v>967</v>
      </c>
      <c r="C22" s="284" t="s">
        <v>1147</v>
      </c>
      <c r="D22" s="284" t="s">
        <v>196</v>
      </c>
      <c r="E22" s="284" t="s">
        <v>365</v>
      </c>
      <c r="F22" s="284" t="s">
        <v>1165</v>
      </c>
      <c r="G22" s="284" t="s">
        <v>1166</v>
      </c>
      <c r="H22" s="284" t="s">
        <v>1167</v>
      </c>
      <c r="I22" s="284" t="s">
        <v>1168</v>
      </c>
      <c r="J22" s="284" t="s">
        <v>1169</v>
      </c>
      <c r="K22" s="284" t="s">
        <v>974</v>
      </c>
      <c r="L22" s="284" t="s">
        <v>1152</v>
      </c>
      <c r="M22" s="284" t="s">
        <v>1153</v>
      </c>
      <c r="N22" s="284" t="s">
        <v>1170</v>
      </c>
      <c r="O22" s="284" t="s">
        <v>1171</v>
      </c>
      <c r="P22" s="284" t="s">
        <v>1172</v>
      </c>
      <c r="Q22" s="284" t="s">
        <v>1173</v>
      </c>
      <c r="R22" s="284" t="s">
        <v>999</v>
      </c>
      <c r="S22" s="284" t="s">
        <v>1174</v>
      </c>
      <c r="T22" s="284" t="s">
        <v>484</v>
      </c>
      <c r="U22" s="285" t="s">
        <v>1175</v>
      </c>
      <c r="V22" s="284" t="s">
        <v>983</v>
      </c>
      <c r="W22" s="284" t="s">
        <v>983</v>
      </c>
      <c r="X22" s="284" t="s">
        <v>484</v>
      </c>
      <c r="Y22" s="285" t="s">
        <v>1175</v>
      </c>
    </row>
    <row r="23" spans="1:25" ht="27">
      <c r="A23" s="284" t="s">
        <v>966</v>
      </c>
      <c r="B23" s="284" t="s">
        <v>967</v>
      </c>
      <c r="C23" s="284" t="s">
        <v>1176</v>
      </c>
      <c r="D23" s="284" t="s">
        <v>485</v>
      </c>
      <c r="E23" s="284" t="s">
        <v>366</v>
      </c>
      <c r="F23" s="284" t="s">
        <v>1177</v>
      </c>
      <c r="G23" s="284" t="s">
        <v>1178</v>
      </c>
      <c r="H23" s="284" t="s">
        <v>1179</v>
      </c>
      <c r="I23" s="284" t="s">
        <v>1180</v>
      </c>
      <c r="J23" s="284" t="s">
        <v>1181</v>
      </c>
      <c r="K23" s="284" t="s">
        <v>974</v>
      </c>
      <c r="L23" s="284" t="s">
        <v>1182</v>
      </c>
      <c r="M23" s="284" t="s">
        <v>1183</v>
      </c>
      <c r="N23" s="284" t="s">
        <v>1184</v>
      </c>
      <c r="O23" s="284" t="s">
        <v>1185</v>
      </c>
      <c r="P23" s="284" t="s">
        <v>1186</v>
      </c>
      <c r="Q23" s="284" t="s">
        <v>980</v>
      </c>
      <c r="R23" s="284" t="s">
        <v>1030</v>
      </c>
      <c r="S23" s="284" t="s">
        <v>1187</v>
      </c>
      <c r="T23" s="284" t="s">
        <v>486</v>
      </c>
      <c r="U23" s="284" t="s">
        <v>487</v>
      </c>
      <c r="V23" s="284" t="s">
        <v>983</v>
      </c>
      <c r="W23" s="284" t="s">
        <v>983</v>
      </c>
      <c r="X23" s="284" t="s">
        <v>486</v>
      </c>
      <c r="Y23" s="284" t="s">
        <v>487</v>
      </c>
    </row>
    <row r="24" spans="1:25" ht="27">
      <c r="A24" s="284" t="s">
        <v>966</v>
      </c>
      <c r="B24" s="284" t="s">
        <v>967</v>
      </c>
      <c r="C24" s="284" t="s">
        <v>1176</v>
      </c>
      <c r="D24" s="284" t="s">
        <v>211</v>
      </c>
      <c r="E24" s="284" t="s">
        <v>488</v>
      </c>
      <c r="F24" s="284" t="s">
        <v>1188</v>
      </c>
      <c r="G24" s="284" t="s">
        <v>1189</v>
      </c>
      <c r="H24" s="284" t="s">
        <v>1190</v>
      </c>
      <c r="I24" s="284" t="s">
        <v>1191</v>
      </c>
      <c r="J24" s="284" t="s">
        <v>1192</v>
      </c>
      <c r="K24" s="284" t="s">
        <v>974</v>
      </c>
      <c r="L24" s="284" t="s">
        <v>1182</v>
      </c>
      <c r="M24" s="284" t="s">
        <v>1183</v>
      </c>
      <c r="N24" s="284" t="s">
        <v>1193</v>
      </c>
      <c r="O24" s="284" t="s">
        <v>1194</v>
      </c>
      <c r="P24" s="284" t="s">
        <v>1195</v>
      </c>
      <c r="Q24" s="284" t="s">
        <v>1196</v>
      </c>
      <c r="R24" s="284" t="s">
        <v>981</v>
      </c>
      <c r="S24" s="284" t="s">
        <v>1197</v>
      </c>
      <c r="T24" s="284" t="s">
        <v>489</v>
      </c>
      <c r="U24" s="284" t="s">
        <v>490</v>
      </c>
      <c r="V24" s="284" t="s">
        <v>983</v>
      </c>
      <c r="W24" s="284" t="s">
        <v>983</v>
      </c>
      <c r="X24" s="284" t="s">
        <v>489</v>
      </c>
      <c r="Y24" s="284" t="s">
        <v>490</v>
      </c>
    </row>
    <row r="25" spans="1:25" ht="27">
      <c r="A25" s="284" t="s">
        <v>966</v>
      </c>
      <c r="B25" s="284" t="s">
        <v>967</v>
      </c>
      <c r="C25" s="284" t="s">
        <v>1176</v>
      </c>
      <c r="D25" s="284" t="s">
        <v>217</v>
      </c>
      <c r="E25" s="284" t="s">
        <v>368</v>
      </c>
      <c r="F25" s="284" t="s">
        <v>1198</v>
      </c>
      <c r="G25" s="284" t="s">
        <v>1199</v>
      </c>
      <c r="H25" s="284" t="s">
        <v>1200</v>
      </c>
      <c r="I25" s="285" t="s">
        <v>1201</v>
      </c>
      <c r="J25" s="284" t="s">
        <v>1202</v>
      </c>
      <c r="K25" s="284" t="s">
        <v>974</v>
      </c>
      <c r="L25" s="284" t="s">
        <v>1182</v>
      </c>
      <c r="M25" s="284" t="s">
        <v>1183</v>
      </c>
      <c r="N25" s="284" t="s">
        <v>1203</v>
      </c>
      <c r="O25" s="284" t="s">
        <v>1204</v>
      </c>
      <c r="P25" s="284" t="s">
        <v>1205</v>
      </c>
      <c r="Q25" s="284" t="s">
        <v>980</v>
      </c>
      <c r="R25" s="284" t="s">
        <v>999</v>
      </c>
      <c r="S25" s="284" t="s">
        <v>1206</v>
      </c>
      <c r="T25" s="284" t="s">
        <v>491</v>
      </c>
      <c r="U25" s="284" t="s">
        <v>1207</v>
      </c>
      <c r="V25" s="284" t="s">
        <v>983</v>
      </c>
      <c r="W25" s="284" t="s">
        <v>983</v>
      </c>
      <c r="X25" s="284" t="s">
        <v>491</v>
      </c>
      <c r="Y25" s="284" t="s">
        <v>902</v>
      </c>
    </row>
    <row r="26" spans="1:25" ht="27">
      <c r="A26" s="284" t="s">
        <v>966</v>
      </c>
      <c r="B26" s="284" t="s">
        <v>967</v>
      </c>
      <c r="C26" s="284" t="s">
        <v>1176</v>
      </c>
      <c r="D26" s="284" t="s">
        <v>224</v>
      </c>
      <c r="E26" s="284" t="s">
        <v>370</v>
      </c>
      <c r="F26" s="284" t="s">
        <v>1208</v>
      </c>
      <c r="G26" s="284" t="s">
        <v>1209</v>
      </c>
      <c r="H26" s="284" t="s">
        <v>1210</v>
      </c>
      <c r="I26" s="285" t="s">
        <v>1211</v>
      </c>
      <c r="J26" s="284" t="s">
        <v>1212</v>
      </c>
      <c r="K26" s="284" t="s">
        <v>974</v>
      </c>
      <c r="L26" s="284" t="s">
        <v>1182</v>
      </c>
      <c r="M26" s="284" t="s">
        <v>1183</v>
      </c>
      <c r="N26" s="284" t="s">
        <v>1213</v>
      </c>
      <c r="O26" s="284" t="s">
        <v>1214</v>
      </c>
      <c r="P26" s="284" t="s">
        <v>1215</v>
      </c>
      <c r="Q26" s="284" t="s">
        <v>1216</v>
      </c>
      <c r="R26" s="284" t="s">
        <v>1030</v>
      </c>
      <c r="S26" s="284" t="s">
        <v>1217</v>
      </c>
      <c r="T26" s="284" t="s">
        <v>492</v>
      </c>
      <c r="U26" s="284" t="s">
        <v>493</v>
      </c>
      <c r="V26" s="284" t="s">
        <v>983</v>
      </c>
      <c r="W26" s="284" t="s">
        <v>983</v>
      </c>
      <c r="X26" s="284" t="s">
        <v>492</v>
      </c>
      <c r="Y26" s="284" t="s">
        <v>493</v>
      </c>
    </row>
    <row r="27" spans="1:25" ht="27">
      <c r="A27" s="284" t="s">
        <v>966</v>
      </c>
      <c r="B27" s="284" t="s">
        <v>967</v>
      </c>
      <c r="C27" s="284" t="s">
        <v>1218</v>
      </c>
      <c r="D27" s="284" t="s">
        <v>494</v>
      </c>
      <c r="E27" s="284" t="s">
        <v>371</v>
      </c>
      <c r="F27" s="284" t="s">
        <v>371</v>
      </c>
      <c r="G27" s="284" t="s">
        <v>1219</v>
      </c>
      <c r="H27" s="284" t="s">
        <v>1220</v>
      </c>
      <c r="I27" s="284" t="s">
        <v>495</v>
      </c>
      <c r="J27" s="284" t="s">
        <v>1221</v>
      </c>
      <c r="K27" s="284" t="s">
        <v>974</v>
      </c>
      <c r="L27" s="284" t="s">
        <v>1222</v>
      </c>
      <c r="M27" s="284" t="s">
        <v>1223</v>
      </c>
      <c r="N27" s="284" t="s">
        <v>1224</v>
      </c>
      <c r="O27" s="284" t="s">
        <v>1225</v>
      </c>
      <c r="P27" s="284" t="s">
        <v>1226</v>
      </c>
      <c r="Q27" s="284" t="s">
        <v>980</v>
      </c>
      <c r="R27" s="284" t="s">
        <v>999</v>
      </c>
      <c r="S27" s="284" t="s">
        <v>1227</v>
      </c>
      <c r="T27" s="284" t="s">
        <v>496</v>
      </c>
      <c r="U27" s="284" t="s">
        <v>497</v>
      </c>
      <c r="V27" s="284" t="s">
        <v>983</v>
      </c>
      <c r="W27" s="284" t="s">
        <v>983</v>
      </c>
      <c r="X27" s="284" t="s">
        <v>496</v>
      </c>
      <c r="Y27" s="284" t="s">
        <v>497</v>
      </c>
    </row>
    <row r="28" spans="1:25" ht="27">
      <c r="A28" s="284" t="s">
        <v>966</v>
      </c>
      <c r="B28" s="284" t="s">
        <v>967</v>
      </c>
      <c r="C28" s="284" t="s">
        <v>1228</v>
      </c>
      <c r="D28" s="284" t="s">
        <v>498</v>
      </c>
      <c r="E28" s="284" t="s">
        <v>372</v>
      </c>
      <c r="F28" s="284" t="s">
        <v>1229</v>
      </c>
      <c r="G28" s="284" t="s">
        <v>1230</v>
      </c>
      <c r="H28" s="284" t="s">
        <v>1231</v>
      </c>
      <c r="I28" s="285" t="s">
        <v>1232</v>
      </c>
      <c r="J28" s="284" t="s">
        <v>1233</v>
      </c>
      <c r="K28" s="284" t="s">
        <v>974</v>
      </c>
      <c r="L28" s="284" t="s">
        <v>1234</v>
      </c>
      <c r="M28" s="284" t="s">
        <v>1235</v>
      </c>
      <c r="N28" s="284" t="s">
        <v>1236</v>
      </c>
      <c r="O28" s="284" t="s">
        <v>1237</v>
      </c>
      <c r="P28" s="284" t="s">
        <v>1238</v>
      </c>
      <c r="Q28" s="284" t="s">
        <v>980</v>
      </c>
      <c r="R28" s="284" t="s">
        <v>999</v>
      </c>
      <c r="S28" s="284" t="s">
        <v>1239</v>
      </c>
      <c r="T28" s="284" t="s">
        <v>499</v>
      </c>
      <c r="U28" s="285" t="s">
        <v>1240</v>
      </c>
      <c r="V28" s="284" t="s">
        <v>983</v>
      </c>
      <c r="W28" s="284" t="s">
        <v>983</v>
      </c>
      <c r="X28" s="284" t="s">
        <v>499</v>
      </c>
      <c r="Y28" s="285" t="s">
        <v>1240</v>
      </c>
    </row>
    <row r="29" spans="1:25" ht="27">
      <c r="A29" s="284" t="s">
        <v>966</v>
      </c>
      <c r="B29" s="284" t="s">
        <v>967</v>
      </c>
      <c r="C29" s="284" t="s">
        <v>1241</v>
      </c>
      <c r="D29" s="284" t="s">
        <v>500</v>
      </c>
      <c r="E29" s="284" t="s">
        <v>1242</v>
      </c>
      <c r="F29" s="284" t="s">
        <v>1243</v>
      </c>
      <c r="G29" s="284" t="s">
        <v>1244</v>
      </c>
      <c r="H29" s="284" t="s">
        <v>1245</v>
      </c>
      <c r="I29" s="285" t="s">
        <v>1246</v>
      </c>
      <c r="J29" s="284" t="s">
        <v>1247</v>
      </c>
      <c r="K29" s="284" t="s">
        <v>974</v>
      </c>
      <c r="L29" s="284" t="s">
        <v>1248</v>
      </c>
      <c r="M29" s="284" t="s">
        <v>1249</v>
      </c>
      <c r="N29" s="284" t="s">
        <v>1250</v>
      </c>
      <c r="O29" s="284" t="s">
        <v>1251</v>
      </c>
      <c r="P29" s="284" t="s">
        <v>1252</v>
      </c>
      <c r="Q29" s="284" t="s">
        <v>1216</v>
      </c>
      <c r="R29" s="284" t="s">
        <v>999</v>
      </c>
      <c r="S29" s="284" t="s">
        <v>1253</v>
      </c>
      <c r="T29" s="284" t="s">
        <v>501</v>
      </c>
      <c r="U29" s="284" t="s">
        <v>502</v>
      </c>
      <c r="V29" s="284" t="s">
        <v>983</v>
      </c>
      <c r="W29" s="284" t="s">
        <v>983</v>
      </c>
      <c r="X29" s="284" t="s">
        <v>501</v>
      </c>
      <c r="Y29" s="284" t="s">
        <v>502</v>
      </c>
    </row>
    <row r="30" spans="1:25" ht="27">
      <c r="A30" s="284" t="s">
        <v>966</v>
      </c>
      <c r="B30" s="284" t="s">
        <v>967</v>
      </c>
      <c r="C30" s="284" t="s">
        <v>1241</v>
      </c>
      <c r="D30" s="284" t="s">
        <v>503</v>
      </c>
      <c r="E30" s="284" t="s">
        <v>417</v>
      </c>
      <c r="F30" s="284" t="s">
        <v>1254</v>
      </c>
      <c r="G30" s="284" t="s">
        <v>1255</v>
      </c>
      <c r="H30" s="284" t="s">
        <v>1256</v>
      </c>
      <c r="I30" s="284" t="s">
        <v>504</v>
      </c>
      <c r="J30" s="284" t="s">
        <v>1257</v>
      </c>
      <c r="K30" s="284" t="s">
        <v>974</v>
      </c>
      <c r="L30" s="284" t="s">
        <v>1248</v>
      </c>
      <c r="M30" s="284" t="s">
        <v>1249</v>
      </c>
      <c r="N30" s="284" t="s">
        <v>1258</v>
      </c>
      <c r="O30" s="284" t="s">
        <v>1259</v>
      </c>
      <c r="P30" s="284" t="s">
        <v>1260</v>
      </c>
      <c r="Q30" s="284" t="s">
        <v>980</v>
      </c>
      <c r="R30" s="284" t="s">
        <v>999</v>
      </c>
      <c r="S30" s="286" t="s">
        <v>1261</v>
      </c>
      <c r="T30" s="284" t="s">
        <v>903</v>
      </c>
      <c r="U30" s="284" t="s">
        <v>1262</v>
      </c>
      <c r="V30" s="284" t="s">
        <v>983</v>
      </c>
      <c r="W30" s="284" t="s">
        <v>983</v>
      </c>
      <c r="X30" s="284" t="s">
        <v>1263</v>
      </c>
      <c r="Y30" s="284" t="s">
        <v>1264</v>
      </c>
    </row>
    <row r="31" spans="1:25" ht="40.5">
      <c r="A31" s="284" t="s">
        <v>966</v>
      </c>
      <c r="B31" s="284" t="s">
        <v>967</v>
      </c>
      <c r="C31" s="284" t="s">
        <v>1241</v>
      </c>
      <c r="D31" s="284" t="s">
        <v>505</v>
      </c>
      <c r="E31" s="284" t="s">
        <v>506</v>
      </c>
      <c r="F31" s="284" t="s">
        <v>1265</v>
      </c>
      <c r="G31" s="284" t="s">
        <v>1266</v>
      </c>
      <c r="H31" s="284" t="s">
        <v>1267</v>
      </c>
      <c r="I31" s="285" t="s">
        <v>508</v>
      </c>
      <c r="J31" s="284" t="s">
        <v>1268</v>
      </c>
      <c r="K31" s="284" t="s">
        <v>974</v>
      </c>
      <c r="L31" s="284" t="s">
        <v>1248</v>
      </c>
      <c r="M31" s="284" t="s">
        <v>1249</v>
      </c>
      <c r="N31" s="284" t="s">
        <v>1269</v>
      </c>
      <c r="O31" s="284" t="s">
        <v>1270</v>
      </c>
      <c r="P31" s="284" t="s">
        <v>1271</v>
      </c>
      <c r="Q31" s="284" t="s">
        <v>980</v>
      </c>
      <c r="R31" s="284" t="s">
        <v>999</v>
      </c>
      <c r="S31" s="284" t="s">
        <v>1272</v>
      </c>
      <c r="T31" s="284" t="s">
        <v>507</v>
      </c>
      <c r="U31" s="284" t="s">
        <v>508</v>
      </c>
      <c r="V31" s="284" t="s">
        <v>983</v>
      </c>
      <c r="W31" s="284" t="s">
        <v>983</v>
      </c>
      <c r="X31" s="284" t="s">
        <v>507</v>
      </c>
      <c r="Y31" s="284" t="s">
        <v>508</v>
      </c>
    </row>
    <row r="32" spans="1:25" ht="27">
      <c r="A32" s="284" t="s">
        <v>966</v>
      </c>
      <c r="B32" s="284" t="s">
        <v>967</v>
      </c>
      <c r="C32" s="284" t="s">
        <v>1273</v>
      </c>
      <c r="D32" s="284" t="s">
        <v>509</v>
      </c>
      <c r="E32" s="284" t="s">
        <v>373</v>
      </c>
      <c r="F32" s="284" t="s">
        <v>373</v>
      </c>
      <c r="G32" s="284" t="s">
        <v>1274</v>
      </c>
      <c r="H32" s="284" t="s">
        <v>1275</v>
      </c>
      <c r="I32" s="284" t="s">
        <v>1276</v>
      </c>
      <c r="J32" s="284" t="s">
        <v>1277</v>
      </c>
      <c r="K32" s="284" t="s">
        <v>974</v>
      </c>
      <c r="L32" s="284" t="s">
        <v>1278</v>
      </c>
      <c r="M32" s="284" t="s">
        <v>1279</v>
      </c>
      <c r="N32" s="284" t="s">
        <v>1280</v>
      </c>
      <c r="O32" s="284" t="s">
        <v>1281</v>
      </c>
      <c r="P32" s="284" t="s">
        <v>1282</v>
      </c>
      <c r="Q32" s="284" t="s">
        <v>1283</v>
      </c>
      <c r="R32" s="284" t="s">
        <v>999</v>
      </c>
      <c r="S32" s="284" t="s">
        <v>1284</v>
      </c>
      <c r="T32" s="284" t="s">
        <v>510</v>
      </c>
      <c r="U32" s="284" t="s">
        <v>511</v>
      </c>
      <c r="V32" s="284" t="s">
        <v>983</v>
      </c>
      <c r="W32" s="284" t="s">
        <v>983</v>
      </c>
      <c r="X32" s="284" t="s">
        <v>510</v>
      </c>
      <c r="Y32" s="284" t="s">
        <v>511</v>
      </c>
    </row>
    <row r="33" spans="1:25" ht="27">
      <c r="A33" s="284" t="s">
        <v>966</v>
      </c>
      <c r="B33" s="284" t="s">
        <v>967</v>
      </c>
      <c r="C33" s="284" t="s">
        <v>1273</v>
      </c>
      <c r="D33" s="284" t="s">
        <v>257</v>
      </c>
      <c r="E33" s="284" t="s">
        <v>374</v>
      </c>
      <c r="F33" s="284" t="s">
        <v>1285</v>
      </c>
      <c r="G33" s="284" t="s">
        <v>1286</v>
      </c>
      <c r="H33" s="284" t="s">
        <v>1287</v>
      </c>
      <c r="I33" s="285" t="s">
        <v>1288</v>
      </c>
      <c r="J33" s="284" t="s">
        <v>1289</v>
      </c>
      <c r="K33" s="284" t="s">
        <v>974</v>
      </c>
      <c r="L33" s="284" t="s">
        <v>1278</v>
      </c>
      <c r="M33" s="284" t="s">
        <v>1279</v>
      </c>
      <c r="N33" s="284" t="s">
        <v>1290</v>
      </c>
      <c r="O33" s="284" t="s">
        <v>1291</v>
      </c>
      <c r="P33" s="284" t="s">
        <v>1292</v>
      </c>
      <c r="Q33" s="284" t="s">
        <v>980</v>
      </c>
      <c r="R33" s="284" t="s">
        <v>999</v>
      </c>
      <c r="S33" s="284" t="s">
        <v>1293</v>
      </c>
      <c r="T33" s="284" t="s">
        <v>512</v>
      </c>
      <c r="U33" s="284" t="s">
        <v>1294</v>
      </c>
      <c r="V33" s="284" t="s">
        <v>983</v>
      </c>
      <c r="W33" s="284" t="s">
        <v>983</v>
      </c>
      <c r="X33" s="284" t="s">
        <v>512</v>
      </c>
      <c r="Y33" s="284" t="s">
        <v>1295</v>
      </c>
    </row>
    <row r="34" spans="1:25" ht="27">
      <c r="A34" s="284" t="s">
        <v>966</v>
      </c>
      <c r="B34" s="284" t="s">
        <v>967</v>
      </c>
      <c r="C34" s="284" t="s">
        <v>1273</v>
      </c>
      <c r="D34" s="284" t="s">
        <v>261</v>
      </c>
      <c r="E34" s="284" t="s">
        <v>352</v>
      </c>
      <c r="F34" s="284" t="s">
        <v>1296</v>
      </c>
      <c r="G34" s="284" t="s">
        <v>1297</v>
      </c>
      <c r="H34" s="284" t="s">
        <v>1298</v>
      </c>
      <c r="I34" s="285" t="s">
        <v>1299</v>
      </c>
      <c r="J34" s="284" t="s">
        <v>1300</v>
      </c>
      <c r="K34" s="284" t="s">
        <v>974</v>
      </c>
      <c r="L34" s="284" t="s">
        <v>1278</v>
      </c>
      <c r="M34" s="284" t="s">
        <v>1279</v>
      </c>
      <c r="N34" s="284" t="s">
        <v>1301</v>
      </c>
      <c r="O34" s="284" t="s">
        <v>1302</v>
      </c>
      <c r="P34" s="284" t="s">
        <v>1303</v>
      </c>
      <c r="Q34" s="284" t="s">
        <v>980</v>
      </c>
      <c r="R34" s="284" t="s">
        <v>999</v>
      </c>
      <c r="S34" s="284" t="s">
        <v>1048</v>
      </c>
      <c r="T34" s="284" t="s">
        <v>446</v>
      </c>
      <c r="U34" s="284" t="s">
        <v>447</v>
      </c>
      <c r="V34" s="284" t="s">
        <v>983</v>
      </c>
      <c r="W34" s="284" t="s">
        <v>983</v>
      </c>
      <c r="X34" s="284" t="s">
        <v>446</v>
      </c>
      <c r="Y34" s="284" t="s">
        <v>447</v>
      </c>
    </row>
    <row r="35" spans="1:25" ht="27">
      <c r="A35" s="284" t="s">
        <v>966</v>
      </c>
      <c r="B35" s="284" t="s">
        <v>967</v>
      </c>
      <c r="C35" s="284" t="s">
        <v>1304</v>
      </c>
      <c r="D35" s="284" t="s">
        <v>513</v>
      </c>
      <c r="E35" s="284" t="s">
        <v>375</v>
      </c>
      <c r="F35" s="284" t="s">
        <v>1305</v>
      </c>
      <c r="G35" s="284" t="s">
        <v>1306</v>
      </c>
      <c r="H35" s="284" t="s">
        <v>1307</v>
      </c>
      <c r="I35" s="285" t="s">
        <v>1308</v>
      </c>
      <c r="J35" s="284" t="s">
        <v>1309</v>
      </c>
      <c r="K35" s="284" t="s">
        <v>974</v>
      </c>
      <c r="L35" s="284" t="s">
        <v>1310</v>
      </c>
      <c r="M35" s="284" t="s">
        <v>1311</v>
      </c>
      <c r="N35" s="284" t="s">
        <v>1312</v>
      </c>
      <c r="O35" s="284" t="s">
        <v>1313</v>
      </c>
      <c r="P35" s="284" t="s">
        <v>1314</v>
      </c>
      <c r="Q35" s="284" t="s">
        <v>1315</v>
      </c>
      <c r="R35" s="284" t="s">
        <v>999</v>
      </c>
      <c r="S35" s="284" t="s">
        <v>1316</v>
      </c>
      <c r="T35" s="284" t="s">
        <v>514</v>
      </c>
      <c r="U35" s="284" t="s">
        <v>515</v>
      </c>
      <c r="V35" s="284" t="s">
        <v>983</v>
      </c>
      <c r="W35" s="284" t="s">
        <v>983</v>
      </c>
      <c r="X35" s="284" t="s">
        <v>514</v>
      </c>
      <c r="Y35" s="284" t="s">
        <v>515</v>
      </c>
    </row>
    <row r="36" spans="1:25" ht="27">
      <c r="A36" s="284" t="s">
        <v>966</v>
      </c>
      <c r="B36" s="284" t="s">
        <v>967</v>
      </c>
      <c r="C36" s="284" t="s">
        <v>1317</v>
      </c>
      <c r="D36" s="284" t="s">
        <v>516</v>
      </c>
      <c r="E36" s="284" t="s">
        <v>378</v>
      </c>
      <c r="F36" s="284" t="s">
        <v>1318</v>
      </c>
      <c r="G36" s="284" t="s">
        <v>1319</v>
      </c>
      <c r="H36" s="284" t="s">
        <v>1320</v>
      </c>
      <c r="I36" s="284" t="s">
        <v>517</v>
      </c>
      <c r="J36" s="284" t="s">
        <v>1321</v>
      </c>
      <c r="K36" s="284" t="s">
        <v>974</v>
      </c>
      <c r="L36" s="284" t="s">
        <v>1322</v>
      </c>
      <c r="M36" s="284" t="s">
        <v>1323</v>
      </c>
      <c r="N36" s="284" t="s">
        <v>1324</v>
      </c>
      <c r="O36" s="284" t="s">
        <v>1325</v>
      </c>
      <c r="P36" s="284" t="s">
        <v>1326</v>
      </c>
      <c r="Q36" s="284" t="s">
        <v>980</v>
      </c>
      <c r="R36" s="284" t="s">
        <v>999</v>
      </c>
      <c r="S36" s="284" t="s">
        <v>1327</v>
      </c>
      <c r="T36" s="284" t="s">
        <v>518</v>
      </c>
      <c r="U36" s="284" t="s">
        <v>519</v>
      </c>
      <c r="V36" s="284" t="s">
        <v>983</v>
      </c>
      <c r="W36" s="284" t="s">
        <v>983</v>
      </c>
      <c r="X36" s="284" t="s">
        <v>518</v>
      </c>
      <c r="Y36" s="284" t="s">
        <v>519</v>
      </c>
    </row>
    <row r="37" spans="1:25" ht="27">
      <c r="A37" s="284" t="s">
        <v>966</v>
      </c>
      <c r="B37" s="284" t="s">
        <v>967</v>
      </c>
      <c r="C37" s="284" t="s">
        <v>1328</v>
      </c>
      <c r="D37" s="284" t="s">
        <v>520</v>
      </c>
      <c r="E37" s="284" t="s">
        <v>379</v>
      </c>
      <c r="F37" s="284" t="s">
        <v>1329</v>
      </c>
      <c r="G37" s="284" t="s">
        <v>1330</v>
      </c>
      <c r="H37" s="284" t="s">
        <v>1331</v>
      </c>
      <c r="I37" s="284" t="s">
        <v>521</v>
      </c>
      <c r="J37" s="284" t="s">
        <v>1332</v>
      </c>
      <c r="K37" s="284" t="s">
        <v>974</v>
      </c>
      <c r="L37" s="284" t="s">
        <v>1333</v>
      </c>
      <c r="M37" s="284" t="s">
        <v>1334</v>
      </c>
      <c r="N37" s="284" t="s">
        <v>1335</v>
      </c>
      <c r="O37" s="284" t="s">
        <v>1336</v>
      </c>
      <c r="P37" s="284" t="s">
        <v>1337</v>
      </c>
      <c r="Q37" s="284" t="s">
        <v>980</v>
      </c>
      <c r="R37" s="284" t="s">
        <v>1030</v>
      </c>
      <c r="S37" s="284" t="s">
        <v>1338</v>
      </c>
      <c r="T37" s="284" t="s">
        <v>522</v>
      </c>
      <c r="U37" s="285" t="s">
        <v>1339</v>
      </c>
      <c r="V37" s="284" t="s">
        <v>983</v>
      </c>
      <c r="W37" s="284" t="s">
        <v>983</v>
      </c>
      <c r="X37" s="284" t="s">
        <v>522</v>
      </c>
      <c r="Y37" s="285" t="s">
        <v>1339</v>
      </c>
    </row>
    <row r="38" spans="1:25" ht="40.5">
      <c r="A38" s="284" t="s">
        <v>966</v>
      </c>
      <c r="B38" s="284" t="s">
        <v>967</v>
      </c>
      <c r="C38" s="284" t="s">
        <v>1328</v>
      </c>
      <c r="D38" s="284" t="s">
        <v>1340</v>
      </c>
      <c r="E38" s="284" t="s">
        <v>358</v>
      </c>
      <c r="F38" s="284" t="s">
        <v>1341</v>
      </c>
      <c r="G38" s="284" t="s">
        <v>1342</v>
      </c>
      <c r="H38" s="284" t="s">
        <v>1343</v>
      </c>
      <c r="I38" s="284" t="s">
        <v>461</v>
      </c>
      <c r="J38" s="284" t="s">
        <v>1344</v>
      </c>
      <c r="K38" s="284" t="s">
        <v>974</v>
      </c>
      <c r="L38" s="284" t="s">
        <v>1333</v>
      </c>
      <c r="M38" s="284" t="s">
        <v>1345</v>
      </c>
      <c r="N38" s="284" t="s">
        <v>1346</v>
      </c>
      <c r="O38" s="284" t="s">
        <v>1347</v>
      </c>
      <c r="P38" s="284" t="s">
        <v>1348</v>
      </c>
      <c r="Q38" s="284" t="s">
        <v>980</v>
      </c>
      <c r="R38" s="284" t="s">
        <v>999</v>
      </c>
      <c r="S38" s="284" t="s">
        <v>1349</v>
      </c>
      <c r="T38" s="284" t="s">
        <v>462</v>
      </c>
      <c r="U38" s="284" t="s">
        <v>463</v>
      </c>
      <c r="V38" s="284" t="s">
        <v>983</v>
      </c>
      <c r="W38" s="284" t="s">
        <v>983</v>
      </c>
      <c r="X38" s="284" t="s">
        <v>462</v>
      </c>
      <c r="Y38" s="284" t="s">
        <v>463</v>
      </c>
    </row>
    <row r="39" spans="1:25" ht="27">
      <c r="A39" s="284" t="s">
        <v>966</v>
      </c>
      <c r="B39" s="284" t="s">
        <v>967</v>
      </c>
      <c r="C39" s="284" t="s">
        <v>1350</v>
      </c>
      <c r="D39" s="284" t="s">
        <v>523</v>
      </c>
      <c r="E39" s="284" t="s">
        <v>380</v>
      </c>
      <c r="F39" s="284" t="s">
        <v>1351</v>
      </c>
      <c r="G39" s="284" t="s">
        <v>1352</v>
      </c>
      <c r="H39" s="284" t="s">
        <v>1353</v>
      </c>
      <c r="I39" s="284" t="s">
        <v>904</v>
      </c>
      <c r="J39" s="284" t="s">
        <v>1354</v>
      </c>
      <c r="K39" s="284" t="s">
        <v>1355</v>
      </c>
      <c r="L39" s="284" t="s">
        <v>1356</v>
      </c>
      <c r="M39" s="284" t="s">
        <v>1357</v>
      </c>
      <c r="N39" s="284" t="s">
        <v>1358</v>
      </c>
      <c r="O39" s="284" t="s">
        <v>1359</v>
      </c>
      <c r="P39" s="284" t="s">
        <v>1360</v>
      </c>
      <c r="Q39" s="284" t="s">
        <v>1361</v>
      </c>
      <c r="R39" s="284" t="s">
        <v>1362</v>
      </c>
      <c r="S39" s="284" t="s">
        <v>1363</v>
      </c>
      <c r="T39" s="284" t="s">
        <v>524</v>
      </c>
      <c r="U39" s="284" t="s">
        <v>525</v>
      </c>
      <c r="V39" s="284" t="s">
        <v>983</v>
      </c>
      <c r="W39" s="284" t="s">
        <v>983</v>
      </c>
      <c r="X39" s="284" t="s">
        <v>524</v>
      </c>
      <c r="Y39" s="284" t="s">
        <v>525</v>
      </c>
    </row>
    <row r="40" spans="1:25" ht="27">
      <c r="A40" s="284" t="s">
        <v>966</v>
      </c>
      <c r="B40" s="284" t="s">
        <v>967</v>
      </c>
      <c r="C40" s="284" t="s">
        <v>1350</v>
      </c>
      <c r="D40" s="284" t="s">
        <v>422</v>
      </c>
      <c r="E40" s="284" t="s">
        <v>348</v>
      </c>
      <c r="F40" s="284" t="s">
        <v>1364</v>
      </c>
      <c r="G40" s="284" t="s">
        <v>1365</v>
      </c>
      <c r="H40" s="284" t="s">
        <v>1366</v>
      </c>
      <c r="I40" s="284" t="s">
        <v>526</v>
      </c>
      <c r="J40" s="284" t="s">
        <v>1367</v>
      </c>
      <c r="K40" s="284" t="s">
        <v>1355</v>
      </c>
      <c r="L40" s="284" t="s">
        <v>1356</v>
      </c>
      <c r="M40" s="284" t="s">
        <v>1357</v>
      </c>
      <c r="N40" s="284" t="s">
        <v>1368</v>
      </c>
      <c r="O40" s="284" t="s">
        <v>1369</v>
      </c>
      <c r="P40" s="284" t="s">
        <v>1370</v>
      </c>
      <c r="Q40" s="284" t="s">
        <v>980</v>
      </c>
      <c r="R40" s="284" t="s">
        <v>999</v>
      </c>
      <c r="S40" s="284" t="s">
        <v>1018</v>
      </c>
      <c r="T40" s="284" t="s">
        <v>439</v>
      </c>
      <c r="U40" s="284" t="s">
        <v>1019</v>
      </c>
      <c r="V40" s="284" t="s">
        <v>983</v>
      </c>
      <c r="W40" s="284" t="s">
        <v>983</v>
      </c>
      <c r="X40" s="284" t="s">
        <v>439</v>
      </c>
      <c r="Y40" s="284" t="s">
        <v>1019</v>
      </c>
    </row>
    <row r="41" spans="1:25" ht="27">
      <c r="A41" s="284" t="s">
        <v>966</v>
      </c>
      <c r="B41" s="284" t="s">
        <v>967</v>
      </c>
      <c r="C41" s="284" t="s">
        <v>1371</v>
      </c>
      <c r="D41" s="284" t="s">
        <v>527</v>
      </c>
      <c r="E41" s="284" t="s">
        <v>381</v>
      </c>
      <c r="F41" s="284" t="s">
        <v>1372</v>
      </c>
      <c r="G41" s="284" t="s">
        <v>1373</v>
      </c>
      <c r="H41" s="284" t="s">
        <v>1374</v>
      </c>
      <c r="I41" s="284" t="s">
        <v>528</v>
      </c>
      <c r="J41" s="284" t="s">
        <v>1375</v>
      </c>
      <c r="K41" s="284" t="s">
        <v>1355</v>
      </c>
      <c r="L41" s="284" t="s">
        <v>1376</v>
      </c>
      <c r="M41" s="284" t="s">
        <v>1377</v>
      </c>
      <c r="N41" s="284" t="s">
        <v>1378</v>
      </c>
      <c r="O41" s="284" t="s">
        <v>1379</v>
      </c>
      <c r="P41" s="284" t="s">
        <v>1380</v>
      </c>
      <c r="Q41" s="284" t="s">
        <v>980</v>
      </c>
      <c r="R41" s="284" t="s">
        <v>981</v>
      </c>
      <c r="S41" s="284" t="s">
        <v>1381</v>
      </c>
      <c r="T41" s="284" t="s">
        <v>529</v>
      </c>
      <c r="U41" s="284" t="s">
        <v>530</v>
      </c>
      <c r="V41" s="284" t="s">
        <v>983</v>
      </c>
      <c r="W41" s="284" t="s">
        <v>983</v>
      </c>
      <c r="X41" s="284" t="s">
        <v>529</v>
      </c>
      <c r="Y41" s="284" t="s">
        <v>530</v>
      </c>
    </row>
    <row r="42" spans="1:25" ht="27">
      <c r="A42" s="284" t="s">
        <v>966</v>
      </c>
      <c r="B42" s="284" t="s">
        <v>967</v>
      </c>
      <c r="C42" s="284" t="s">
        <v>1382</v>
      </c>
      <c r="D42" s="284" t="s">
        <v>531</v>
      </c>
      <c r="E42" s="284" t="s">
        <v>382</v>
      </c>
      <c r="F42" s="284" t="s">
        <v>1383</v>
      </c>
      <c r="G42" s="284" t="s">
        <v>1384</v>
      </c>
      <c r="H42" s="284" t="s">
        <v>1385</v>
      </c>
      <c r="I42" s="284" t="s">
        <v>532</v>
      </c>
      <c r="J42" s="284" t="s">
        <v>1386</v>
      </c>
      <c r="K42" s="284" t="s">
        <v>1355</v>
      </c>
      <c r="L42" s="284" t="s">
        <v>1387</v>
      </c>
      <c r="M42" s="284" t="s">
        <v>1388</v>
      </c>
      <c r="N42" s="284" t="s">
        <v>1389</v>
      </c>
      <c r="O42" s="284" t="s">
        <v>1390</v>
      </c>
      <c r="P42" s="284" t="s">
        <v>1391</v>
      </c>
      <c r="Q42" s="284" t="s">
        <v>980</v>
      </c>
      <c r="R42" s="284" t="s">
        <v>981</v>
      </c>
      <c r="S42" s="284" t="s">
        <v>1392</v>
      </c>
      <c r="T42" s="284" t="s">
        <v>533</v>
      </c>
      <c r="U42" s="284" t="s">
        <v>534</v>
      </c>
      <c r="V42" s="284" t="s">
        <v>983</v>
      </c>
      <c r="W42" s="284" t="s">
        <v>983</v>
      </c>
      <c r="X42" s="284" t="s">
        <v>533</v>
      </c>
      <c r="Y42" s="284" t="s">
        <v>534</v>
      </c>
    </row>
    <row r="43" spans="1:25" ht="40.5">
      <c r="A43" s="284" t="s">
        <v>966</v>
      </c>
      <c r="B43" s="284" t="s">
        <v>967</v>
      </c>
      <c r="C43" s="284" t="s">
        <v>1382</v>
      </c>
      <c r="D43" s="284" t="s">
        <v>535</v>
      </c>
      <c r="E43" s="284" t="s">
        <v>383</v>
      </c>
      <c r="F43" s="284" t="s">
        <v>1393</v>
      </c>
      <c r="G43" s="284" t="s">
        <v>1394</v>
      </c>
      <c r="H43" s="284" t="s">
        <v>1395</v>
      </c>
      <c r="I43" s="284" t="s">
        <v>536</v>
      </c>
      <c r="J43" s="284" t="s">
        <v>1396</v>
      </c>
      <c r="K43" s="284" t="s">
        <v>1355</v>
      </c>
      <c r="L43" s="284" t="s">
        <v>1387</v>
      </c>
      <c r="M43" s="284" t="s">
        <v>1388</v>
      </c>
      <c r="N43" s="284" t="s">
        <v>1397</v>
      </c>
      <c r="O43" s="284" t="s">
        <v>1398</v>
      </c>
      <c r="P43" s="284" t="s">
        <v>1399</v>
      </c>
      <c r="Q43" s="284" t="s">
        <v>980</v>
      </c>
      <c r="R43" s="284" t="s">
        <v>981</v>
      </c>
      <c r="S43" s="284" t="s">
        <v>1400</v>
      </c>
      <c r="T43" s="284" t="s">
        <v>537</v>
      </c>
      <c r="U43" s="284" t="s">
        <v>538</v>
      </c>
      <c r="V43" s="284" t="s">
        <v>983</v>
      </c>
      <c r="W43" s="284" t="s">
        <v>983</v>
      </c>
      <c r="X43" s="284" t="s">
        <v>537</v>
      </c>
      <c r="Y43" s="284" t="s">
        <v>538</v>
      </c>
    </row>
    <row r="44" spans="1:25" ht="27">
      <c r="A44" s="284" t="s">
        <v>966</v>
      </c>
      <c r="B44" s="284" t="s">
        <v>967</v>
      </c>
      <c r="C44" s="284" t="s">
        <v>1401</v>
      </c>
      <c r="D44" s="284" t="s">
        <v>539</v>
      </c>
      <c r="E44" s="284" t="s">
        <v>384</v>
      </c>
      <c r="F44" s="284" t="s">
        <v>1402</v>
      </c>
      <c r="G44" s="284" t="s">
        <v>1403</v>
      </c>
      <c r="H44" s="284" t="s">
        <v>1404</v>
      </c>
      <c r="I44" s="285" t="s">
        <v>1405</v>
      </c>
      <c r="J44" s="284" t="s">
        <v>1406</v>
      </c>
      <c r="K44" s="284" t="s">
        <v>1355</v>
      </c>
      <c r="L44" s="284" t="s">
        <v>1407</v>
      </c>
      <c r="M44" s="284" t="s">
        <v>1408</v>
      </c>
      <c r="N44" s="284" t="s">
        <v>1409</v>
      </c>
      <c r="O44" s="284" t="s">
        <v>1410</v>
      </c>
      <c r="P44" s="284" t="s">
        <v>1411</v>
      </c>
      <c r="Q44" s="284" t="s">
        <v>980</v>
      </c>
      <c r="R44" s="284" t="s">
        <v>999</v>
      </c>
      <c r="S44" s="284" t="s">
        <v>1412</v>
      </c>
      <c r="T44" s="284" t="s">
        <v>540</v>
      </c>
      <c r="U44" s="284" t="s">
        <v>541</v>
      </c>
      <c r="V44" s="284" t="s">
        <v>983</v>
      </c>
      <c r="W44" s="284" t="s">
        <v>983</v>
      </c>
      <c r="X44" s="284" t="s">
        <v>540</v>
      </c>
      <c r="Y44" s="284" t="s">
        <v>541</v>
      </c>
    </row>
    <row r="45" spans="1:25" ht="27">
      <c r="A45" s="284" t="s">
        <v>966</v>
      </c>
      <c r="B45" s="284" t="s">
        <v>967</v>
      </c>
      <c r="C45" s="284" t="s">
        <v>1413</v>
      </c>
      <c r="D45" s="284" t="s">
        <v>627</v>
      </c>
      <c r="E45" s="284" t="s">
        <v>419</v>
      </c>
      <c r="F45" s="284" t="s">
        <v>419</v>
      </c>
      <c r="G45" s="284" t="s">
        <v>1414</v>
      </c>
      <c r="H45" s="284" t="s">
        <v>1415</v>
      </c>
      <c r="I45" s="284" t="s">
        <v>628</v>
      </c>
      <c r="J45" s="284" t="s">
        <v>1416</v>
      </c>
      <c r="K45" s="284" t="s">
        <v>1417</v>
      </c>
      <c r="L45" s="284" t="s">
        <v>1418</v>
      </c>
      <c r="M45" s="284" t="s">
        <v>1279</v>
      </c>
      <c r="N45" s="284" t="s">
        <v>1419</v>
      </c>
      <c r="O45" s="284" t="s">
        <v>1420</v>
      </c>
      <c r="P45" s="284" t="s">
        <v>1421</v>
      </c>
      <c r="Q45" s="284" t="s">
        <v>980</v>
      </c>
      <c r="R45" s="284" t="s">
        <v>999</v>
      </c>
      <c r="S45" s="284" t="s">
        <v>1422</v>
      </c>
      <c r="T45" s="284" t="s">
        <v>629</v>
      </c>
      <c r="U45" s="285" t="s">
        <v>1423</v>
      </c>
      <c r="V45" s="284" t="s">
        <v>983</v>
      </c>
      <c r="W45" s="284" t="s">
        <v>983</v>
      </c>
      <c r="X45" s="284" t="s">
        <v>629</v>
      </c>
      <c r="Y45" s="285" t="s">
        <v>1423</v>
      </c>
    </row>
    <row r="46" spans="1:25" ht="27">
      <c r="A46" s="284" t="s">
        <v>966</v>
      </c>
      <c r="B46" s="284" t="s">
        <v>967</v>
      </c>
      <c r="C46" s="284" t="s">
        <v>1424</v>
      </c>
      <c r="D46" s="284" t="s">
        <v>233</v>
      </c>
      <c r="E46" s="284" t="s">
        <v>411</v>
      </c>
      <c r="F46" s="284" t="s">
        <v>1425</v>
      </c>
      <c r="G46" s="284" t="s">
        <v>1426</v>
      </c>
      <c r="H46" s="284" t="s">
        <v>1427</v>
      </c>
      <c r="I46" s="284" t="s">
        <v>607</v>
      </c>
      <c r="J46" s="284" t="s">
        <v>1428</v>
      </c>
      <c r="K46" s="284" t="s">
        <v>1417</v>
      </c>
      <c r="L46" s="284" t="s">
        <v>1429</v>
      </c>
      <c r="M46" s="284" t="s">
        <v>1430</v>
      </c>
      <c r="N46" s="284" t="s">
        <v>1431</v>
      </c>
      <c r="O46" s="284" t="s">
        <v>1432</v>
      </c>
      <c r="P46" s="284" t="s">
        <v>1433</v>
      </c>
      <c r="Q46" s="284" t="s">
        <v>980</v>
      </c>
      <c r="R46" s="284" t="s">
        <v>999</v>
      </c>
      <c r="S46" s="284" t="s">
        <v>1434</v>
      </c>
      <c r="T46" s="284" t="s">
        <v>608</v>
      </c>
      <c r="U46" s="284" t="s">
        <v>906</v>
      </c>
      <c r="V46" s="284" t="s">
        <v>983</v>
      </c>
      <c r="W46" s="284" t="s">
        <v>983</v>
      </c>
      <c r="X46" s="284" t="s">
        <v>608</v>
      </c>
      <c r="Y46" s="284" t="s">
        <v>906</v>
      </c>
    </row>
    <row r="47" spans="1:25" ht="27">
      <c r="A47" s="284" t="s">
        <v>966</v>
      </c>
      <c r="B47" s="284" t="s">
        <v>967</v>
      </c>
      <c r="C47" s="284" t="s">
        <v>1435</v>
      </c>
      <c r="D47" s="284" t="s">
        <v>597</v>
      </c>
      <c r="E47" s="284" t="s">
        <v>408</v>
      </c>
      <c r="F47" s="284" t="s">
        <v>408</v>
      </c>
      <c r="G47" s="284" t="s">
        <v>1436</v>
      </c>
      <c r="H47" s="284" t="s">
        <v>1437</v>
      </c>
      <c r="I47" s="284" t="s">
        <v>1438</v>
      </c>
      <c r="J47" s="284" t="s">
        <v>1439</v>
      </c>
      <c r="K47" s="284" t="s">
        <v>1417</v>
      </c>
      <c r="L47" s="284" t="s">
        <v>1440</v>
      </c>
      <c r="M47" s="284" t="s">
        <v>1110</v>
      </c>
      <c r="N47" s="284" t="s">
        <v>1441</v>
      </c>
      <c r="O47" s="284" t="s">
        <v>1442</v>
      </c>
      <c r="P47" s="284" t="s">
        <v>1443</v>
      </c>
      <c r="Q47" s="284" t="s">
        <v>980</v>
      </c>
      <c r="R47" s="284" t="s">
        <v>981</v>
      </c>
      <c r="S47" s="284" t="s">
        <v>1444</v>
      </c>
      <c r="T47" s="284" t="s">
        <v>598</v>
      </c>
      <c r="U47" s="284" t="s">
        <v>599</v>
      </c>
      <c r="V47" s="284" t="s">
        <v>983</v>
      </c>
      <c r="W47" s="284" t="s">
        <v>983</v>
      </c>
      <c r="X47" s="284" t="s">
        <v>598</v>
      </c>
      <c r="Y47" s="284" t="s">
        <v>599</v>
      </c>
    </row>
    <row r="48" spans="1:25" ht="27">
      <c r="A48" s="284" t="s">
        <v>966</v>
      </c>
      <c r="B48" s="284" t="s">
        <v>967</v>
      </c>
      <c r="C48" s="284" t="s">
        <v>1435</v>
      </c>
      <c r="D48" s="284" t="s">
        <v>600</v>
      </c>
      <c r="E48" s="284" t="s">
        <v>409</v>
      </c>
      <c r="F48" s="284" t="s">
        <v>1445</v>
      </c>
      <c r="G48" s="284" t="s">
        <v>1446</v>
      </c>
      <c r="H48" s="284" t="s">
        <v>1447</v>
      </c>
      <c r="I48" s="284" t="s">
        <v>601</v>
      </c>
      <c r="J48" s="284" t="s">
        <v>1448</v>
      </c>
      <c r="K48" s="284" t="s">
        <v>1417</v>
      </c>
      <c r="L48" s="284" t="s">
        <v>1440</v>
      </c>
      <c r="M48" s="284" t="s">
        <v>1110</v>
      </c>
      <c r="N48" s="284" t="s">
        <v>1449</v>
      </c>
      <c r="O48" s="284" t="s">
        <v>1450</v>
      </c>
      <c r="P48" s="284" t="s">
        <v>1451</v>
      </c>
      <c r="Q48" s="284" t="s">
        <v>980</v>
      </c>
      <c r="R48" s="284" t="s">
        <v>999</v>
      </c>
      <c r="S48" s="284" t="s">
        <v>1452</v>
      </c>
      <c r="T48" s="284" t="s">
        <v>602</v>
      </c>
      <c r="U48" s="284" t="s">
        <v>603</v>
      </c>
      <c r="V48" s="284" t="s">
        <v>983</v>
      </c>
      <c r="W48" s="284" t="s">
        <v>983</v>
      </c>
      <c r="X48" s="284" t="s">
        <v>602</v>
      </c>
      <c r="Y48" s="284" t="s">
        <v>603</v>
      </c>
    </row>
    <row r="49" spans="1:25" ht="40.5">
      <c r="A49" s="284" t="s">
        <v>966</v>
      </c>
      <c r="B49" s="284" t="s">
        <v>967</v>
      </c>
      <c r="C49" s="284" t="s">
        <v>1435</v>
      </c>
      <c r="D49" s="284" t="s">
        <v>227</v>
      </c>
      <c r="E49" s="284" t="s">
        <v>410</v>
      </c>
      <c r="F49" s="284" t="s">
        <v>1453</v>
      </c>
      <c r="G49" s="284" t="s">
        <v>1454</v>
      </c>
      <c r="H49" s="284" t="s">
        <v>1455</v>
      </c>
      <c r="I49" s="284" t="s">
        <v>604</v>
      </c>
      <c r="J49" s="284" t="s">
        <v>1456</v>
      </c>
      <c r="K49" s="284" t="s">
        <v>1417</v>
      </c>
      <c r="L49" s="284" t="s">
        <v>1440</v>
      </c>
      <c r="M49" s="284" t="s">
        <v>1110</v>
      </c>
      <c r="N49" s="284" t="s">
        <v>1457</v>
      </c>
      <c r="O49" s="284" t="s">
        <v>1458</v>
      </c>
      <c r="P49" s="284" t="s">
        <v>1459</v>
      </c>
      <c r="Q49" s="284" t="s">
        <v>980</v>
      </c>
      <c r="R49" s="284" t="s">
        <v>999</v>
      </c>
      <c r="S49" s="284" t="s">
        <v>1460</v>
      </c>
      <c r="T49" s="284" t="s">
        <v>605</v>
      </c>
      <c r="U49" s="284" t="s">
        <v>606</v>
      </c>
      <c r="V49" s="284" t="s">
        <v>983</v>
      </c>
      <c r="W49" s="284" t="s">
        <v>983</v>
      </c>
      <c r="X49" s="284" t="s">
        <v>605</v>
      </c>
      <c r="Y49" s="284" t="s">
        <v>606</v>
      </c>
    </row>
    <row r="50" spans="1:25" ht="27">
      <c r="A50" s="284" t="s">
        <v>966</v>
      </c>
      <c r="B50" s="284" t="s">
        <v>967</v>
      </c>
      <c r="C50" s="284" t="s">
        <v>1461</v>
      </c>
      <c r="D50" s="284" t="s">
        <v>542</v>
      </c>
      <c r="E50" s="284" t="s">
        <v>385</v>
      </c>
      <c r="F50" s="284" t="s">
        <v>1462</v>
      </c>
      <c r="G50" s="284" t="s">
        <v>1463</v>
      </c>
      <c r="H50" s="284" t="s">
        <v>1464</v>
      </c>
      <c r="I50" s="285" t="s">
        <v>1465</v>
      </c>
      <c r="J50" s="284" t="s">
        <v>1466</v>
      </c>
      <c r="K50" s="284" t="s">
        <v>1467</v>
      </c>
      <c r="L50" s="284" t="s">
        <v>1467</v>
      </c>
      <c r="M50" s="284" t="s">
        <v>1467</v>
      </c>
      <c r="N50" s="284" t="s">
        <v>1468</v>
      </c>
      <c r="O50" s="284" t="s">
        <v>1469</v>
      </c>
      <c r="P50" s="284" t="s">
        <v>1470</v>
      </c>
      <c r="Q50" s="284" t="s">
        <v>980</v>
      </c>
      <c r="R50" s="284" t="s">
        <v>999</v>
      </c>
      <c r="S50" s="284" t="s">
        <v>1471</v>
      </c>
      <c r="T50" s="284" t="s">
        <v>543</v>
      </c>
      <c r="U50" s="284" t="s">
        <v>544</v>
      </c>
      <c r="V50" s="284" t="s">
        <v>983</v>
      </c>
      <c r="W50" s="284" t="s">
        <v>983</v>
      </c>
      <c r="X50" s="284" t="s">
        <v>543</v>
      </c>
      <c r="Y50" s="284" t="s">
        <v>544</v>
      </c>
    </row>
    <row r="51" spans="1:25" ht="27">
      <c r="A51" s="284" t="s">
        <v>966</v>
      </c>
      <c r="B51" s="284" t="s">
        <v>967</v>
      </c>
      <c r="C51" s="284" t="s">
        <v>1461</v>
      </c>
      <c r="D51" s="284" t="s">
        <v>35</v>
      </c>
      <c r="E51" s="284" t="s">
        <v>386</v>
      </c>
      <c r="F51" s="284" t="s">
        <v>1472</v>
      </c>
      <c r="G51" s="284" t="s">
        <v>1473</v>
      </c>
      <c r="H51" s="284" t="s">
        <v>1474</v>
      </c>
      <c r="I51" s="284" t="s">
        <v>545</v>
      </c>
      <c r="J51" s="284" t="s">
        <v>1475</v>
      </c>
      <c r="K51" s="284" t="s">
        <v>1467</v>
      </c>
      <c r="L51" s="284" t="s">
        <v>1467</v>
      </c>
      <c r="M51" s="284" t="s">
        <v>1467</v>
      </c>
      <c r="N51" s="284" t="s">
        <v>1476</v>
      </c>
      <c r="O51" s="284" t="s">
        <v>1477</v>
      </c>
      <c r="P51" s="284" t="s">
        <v>1478</v>
      </c>
      <c r="Q51" s="284" t="s">
        <v>1479</v>
      </c>
      <c r="R51" s="284" t="s">
        <v>999</v>
      </c>
      <c r="S51" s="284" t="s">
        <v>34</v>
      </c>
      <c r="T51" s="284" t="s">
        <v>546</v>
      </c>
      <c r="U51" s="284" t="s">
        <v>547</v>
      </c>
      <c r="V51" s="284" t="s">
        <v>983</v>
      </c>
      <c r="W51" s="284" t="s">
        <v>983</v>
      </c>
      <c r="X51" s="284" t="s">
        <v>546</v>
      </c>
      <c r="Y51" s="284" t="s">
        <v>547</v>
      </c>
    </row>
    <row r="52" spans="1:25" ht="27">
      <c r="A52" s="284" t="s">
        <v>966</v>
      </c>
      <c r="B52" s="284" t="s">
        <v>967</v>
      </c>
      <c r="C52" s="284" t="s">
        <v>1461</v>
      </c>
      <c r="D52" s="284" t="s">
        <v>548</v>
      </c>
      <c r="E52" s="284" t="s">
        <v>387</v>
      </c>
      <c r="F52" s="284" t="s">
        <v>1480</v>
      </c>
      <c r="G52" s="284" t="s">
        <v>1481</v>
      </c>
      <c r="H52" s="284" t="s">
        <v>1482</v>
      </c>
      <c r="I52" s="284" t="s">
        <v>549</v>
      </c>
      <c r="J52" s="284" t="s">
        <v>1483</v>
      </c>
      <c r="K52" s="284" t="s">
        <v>1467</v>
      </c>
      <c r="L52" s="284" t="s">
        <v>1467</v>
      </c>
      <c r="M52" s="284" t="s">
        <v>1467</v>
      </c>
      <c r="N52" s="284" t="s">
        <v>1484</v>
      </c>
      <c r="O52" s="284" t="s">
        <v>1485</v>
      </c>
      <c r="P52" s="284" t="s">
        <v>1486</v>
      </c>
      <c r="Q52" s="284" t="s">
        <v>980</v>
      </c>
      <c r="R52" s="284" t="s">
        <v>981</v>
      </c>
      <c r="S52" s="284" t="s">
        <v>1487</v>
      </c>
      <c r="T52" s="284" t="s">
        <v>550</v>
      </c>
      <c r="U52" s="284" t="s">
        <v>551</v>
      </c>
      <c r="V52" s="284" t="s">
        <v>983</v>
      </c>
      <c r="W52" s="284" t="s">
        <v>983</v>
      </c>
      <c r="X52" s="284" t="s">
        <v>550</v>
      </c>
      <c r="Y52" s="284" t="s">
        <v>551</v>
      </c>
    </row>
    <row r="53" spans="1:25" ht="27">
      <c r="A53" s="284" t="s">
        <v>966</v>
      </c>
      <c r="B53" s="284" t="s">
        <v>967</v>
      </c>
      <c r="C53" s="284" t="s">
        <v>1461</v>
      </c>
      <c r="D53" s="284" t="s">
        <v>50</v>
      </c>
      <c r="E53" s="284" t="s">
        <v>388</v>
      </c>
      <c r="F53" s="284" t="s">
        <v>1488</v>
      </c>
      <c r="G53" s="284" t="s">
        <v>1489</v>
      </c>
      <c r="H53" s="284" t="s">
        <v>1490</v>
      </c>
      <c r="I53" s="285" t="s">
        <v>1491</v>
      </c>
      <c r="J53" s="284" t="s">
        <v>1492</v>
      </c>
      <c r="K53" s="284" t="s">
        <v>1467</v>
      </c>
      <c r="L53" s="284" t="s">
        <v>1467</v>
      </c>
      <c r="M53" s="284" t="s">
        <v>1467</v>
      </c>
      <c r="N53" s="284" t="s">
        <v>1493</v>
      </c>
      <c r="O53" s="284" t="s">
        <v>1494</v>
      </c>
      <c r="P53" s="284" t="s">
        <v>1495</v>
      </c>
      <c r="Q53" s="284" t="s">
        <v>980</v>
      </c>
      <c r="R53" s="284" t="s">
        <v>999</v>
      </c>
      <c r="S53" s="284" t="s">
        <v>1496</v>
      </c>
      <c r="T53" s="284" t="s">
        <v>552</v>
      </c>
      <c r="U53" s="284" t="s">
        <v>553</v>
      </c>
      <c r="V53" s="284" t="s">
        <v>983</v>
      </c>
      <c r="W53" s="284" t="s">
        <v>983</v>
      </c>
      <c r="X53" s="284" t="s">
        <v>552</v>
      </c>
      <c r="Y53" s="284" t="s">
        <v>553</v>
      </c>
    </row>
    <row r="54" spans="1:25" ht="27">
      <c r="A54" s="284" t="s">
        <v>966</v>
      </c>
      <c r="B54" s="284" t="s">
        <v>967</v>
      </c>
      <c r="C54" s="284" t="s">
        <v>1497</v>
      </c>
      <c r="D54" s="284" t="s">
        <v>554</v>
      </c>
      <c r="E54" s="284" t="s">
        <v>389</v>
      </c>
      <c r="F54" s="284" t="s">
        <v>1498</v>
      </c>
      <c r="G54" s="284" t="s">
        <v>1499</v>
      </c>
      <c r="H54" s="284" t="s">
        <v>1500</v>
      </c>
      <c r="I54" s="284" t="s">
        <v>555</v>
      </c>
      <c r="J54" s="284" t="s">
        <v>1501</v>
      </c>
      <c r="K54" s="284" t="s">
        <v>1502</v>
      </c>
      <c r="L54" s="284" t="s">
        <v>1502</v>
      </c>
      <c r="M54" s="284" t="s">
        <v>1502</v>
      </c>
      <c r="N54" s="284" t="s">
        <v>1503</v>
      </c>
      <c r="O54" s="284" t="s">
        <v>1504</v>
      </c>
      <c r="P54" s="284" t="s">
        <v>1505</v>
      </c>
      <c r="Q54" s="284" t="s">
        <v>980</v>
      </c>
      <c r="R54" s="284" t="s">
        <v>999</v>
      </c>
      <c r="S54" s="284" t="s">
        <v>1506</v>
      </c>
      <c r="T54" s="284" t="s">
        <v>556</v>
      </c>
      <c r="U54" s="284" t="s">
        <v>555</v>
      </c>
      <c r="V54" s="284" t="s">
        <v>983</v>
      </c>
      <c r="W54" s="284" t="s">
        <v>983</v>
      </c>
      <c r="X54" s="284" t="s">
        <v>556</v>
      </c>
      <c r="Y54" s="284" t="s">
        <v>555</v>
      </c>
    </row>
    <row r="55" spans="1:25" ht="27">
      <c r="A55" s="284" t="s">
        <v>966</v>
      </c>
      <c r="B55" s="284" t="s">
        <v>967</v>
      </c>
      <c r="C55" s="284" t="s">
        <v>1507</v>
      </c>
      <c r="D55" s="284" t="s">
        <v>557</v>
      </c>
      <c r="E55" s="284" t="s">
        <v>390</v>
      </c>
      <c r="F55" s="284" t="s">
        <v>1508</v>
      </c>
      <c r="G55" s="284" t="s">
        <v>1509</v>
      </c>
      <c r="H55" s="284" t="s">
        <v>1510</v>
      </c>
      <c r="I55" s="284" t="s">
        <v>558</v>
      </c>
      <c r="J55" s="284" t="s">
        <v>1511</v>
      </c>
      <c r="K55" s="284" t="s">
        <v>1512</v>
      </c>
      <c r="L55" s="284" t="s">
        <v>1512</v>
      </c>
      <c r="M55" s="284" t="s">
        <v>1512</v>
      </c>
      <c r="N55" s="284" t="s">
        <v>1513</v>
      </c>
      <c r="O55" s="284" t="s">
        <v>1514</v>
      </c>
      <c r="P55" s="284" t="s">
        <v>1515</v>
      </c>
      <c r="Q55" s="284" t="s">
        <v>980</v>
      </c>
      <c r="R55" s="284" t="s">
        <v>1030</v>
      </c>
      <c r="S55" s="284" t="s">
        <v>1516</v>
      </c>
      <c r="T55" s="284" t="s">
        <v>559</v>
      </c>
      <c r="U55" s="285" t="s">
        <v>1517</v>
      </c>
      <c r="V55" s="284" t="s">
        <v>983</v>
      </c>
      <c r="W55" s="284" t="s">
        <v>983</v>
      </c>
      <c r="X55" s="284" t="s">
        <v>559</v>
      </c>
      <c r="Y55" s="285" t="s">
        <v>1517</v>
      </c>
    </row>
    <row r="56" spans="1:25" ht="27">
      <c r="A56" s="284" t="s">
        <v>966</v>
      </c>
      <c r="B56" s="284" t="s">
        <v>967</v>
      </c>
      <c r="C56" s="284" t="s">
        <v>1507</v>
      </c>
      <c r="D56" s="284" t="s">
        <v>71</v>
      </c>
      <c r="E56" s="284" t="s">
        <v>391</v>
      </c>
      <c r="F56" s="284" t="s">
        <v>1518</v>
      </c>
      <c r="G56" s="284" t="s">
        <v>1519</v>
      </c>
      <c r="H56" s="284" t="s">
        <v>1520</v>
      </c>
      <c r="I56" s="285" t="s">
        <v>1521</v>
      </c>
      <c r="J56" s="284" t="s">
        <v>1522</v>
      </c>
      <c r="K56" s="284" t="s">
        <v>1512</v>
      </c>
      <c r="L56" s="284" t="s">
        <v>1512</v>
      </c>
      <c r="M56" s="284" t="s">
        <v>1512</v>
      </c>
      <c r="N56" s="284" t="s">
        <v>1523</v>
      </c>
      <c r="O56" s="284" t="s">
        <v>1524</v>
      </c>
      <c r="P56" s="284" t="s">
        <v>1525</v>
      </c>
      <c r="Q56" s="284" t="s">
        <v>980</v>
      </c>
      <c r="R56" s="284" t="s">
        <v>1030</v>
      </c>
      <c r="S56" s="284" t="s">
        <v>1526</v>
      </c>
      <c r="T56" s="284" t="s">
        <v>560</v>
      </c>
      <c r="U56" s="284" t="s">
        <v>561</v>
      </c>
      <c r="V56" s="284" t="s">
        <v>983</v>
      </c>
      <c r="W56" s="284" t="s">
        <v>983</v>
      </c>
      <c r="X56" s="284" t="s">
        <v>560</v>
      </c>
      <c r="Y56" s="284" t="s">
        <v>561</v>
      </c>
    </row>
    <row r="57" spans="1:25" ht="27">
      <c r="A57" s="284" t="s">
        <v>966</v>
      </c>
      <c r="B57" s="284" t="s">
        <v>967</v>
      </c>
      <c r="C57" s="284" t="s">
        <v>1507</v>
      </c>
      <c r="D57" s="284" t="s">
        <v>80</v>
      </c>
      <c r="E57" s="284" t="s">
        <v>392</v>
      </c>
      <c r="F57" s="284" t="s">
        <v>1527</v>
      </c>
      <c r="G57" s="284" t="s">
        <v>1528</v>
      </c>
      <c r="H57" s="284" t="s">
        <v>1529</v>
      </c>
      <c r="I57" s="285" t="s">
        <v>1530</v>
      </c>
      <c r="J57" s="284" t="s">
        <v>1531</v>
      </c>
      <c r="K57" s="284" t="s">
        <v>1512</v>
      </c>
      <c r="L57" s="284" t="s">
        <v>1512</v>
      </c>
      <c r="M57" s="284" t="s">
        <v>1512</v>
      </c>
      <c r="N57" s="284" t="s">
        <v>1532</v>
      </c>
      <c r="O57" s="284" t="s">
        <v>1533</v>
      </c>
      <c r="P57" s="284" t="s">
        <v>1534</v>
      </c>
      <c r="Q57" s="284" t="s">
        <v>980</v>
      </c>
      <c r="R57" s="284" t="s">
        <v>981</v>
      </c>
      <c r="S57" s="284" t="s">
        <v>1535</v>
      </c>
      <c r="T57" s="284" t="s">
        <v>562</v>
      </c>
      <c r="U57" s="284" t="s">
        <v>563</v>
      </c>
      <c r="V57" s="284" t="s">
        <v>983</v>
      </c>
      <c r="W57" s="284" t="s">
        <v>983</v>
      </c>
      <c r="X57" s="284" t="s">
        <v>562</v>
      </c>
      <c r="Y57" s="284" t="s">
        <v>563</v>
      </c>
    </row>
    <row r="58" spans="1:25" ht="27">
      <c r="A58" s="284" t="s">
        <v>966</v>
      </c>
      <c r="B58" s="284" t="s">
        <v>967</v>
      </c>
      <c r="C58" s="284" t="s">
        <v>1507</v>
      </c>
      <c r="D58" s="284" t="s">
        <v>87</v>
      </c>
      <c r="E58" s="284" t="s">
        <v>393</v>
      </c>
      <c r="F58" s="284" t="s">
        <v>1536</v>
      </c>
      <c r="G58" s="284" t="s">
        <v>1537</v>
      </c>
      <c r="H58" s="284" t="s">
        <v>1538</v>
      </c>
      <c r="I58" s="284" t="s">
        <v>1539</v>
      </c>
      <c r="J58" s="284" t="s">
        <v>1522</v>
      </c>
      <c r="K58" s="284" t="s">
        <v>1512</v>
      </c>
      <c r="L58" s="284" t="s">
        <v>1512</v>
      </c>
      <c r="M58" s="284" t="s">
        <v>1512</v>
      </c>
      <c r="N58" s="284" t="s">
        <v>1540</v>
      </c>
      <c r="O58" s="284" t="s">
        <v>1541</v>
      </c>
      <c r="P58" s="284" t="s">
        <v>1542</v>
      </c>
      <c r="Q58" s="284" t="s">
        <v>1543</v>
      </c>
      <c r="R58" s="284" t="s">
        <v>981</v>
      </c>
      <c r="S58" s="284" t="s">
        <v>1544</v>
      </c>
      <c r="T58" s="284" t="s">
        <v>564</v>
      </c>
      <c r="U58" s="284" t="s">
        <v>565</v>
      </c>
      <c r="V58" s="284" t="s">
        <v>983</v>
      </c>
      <c r="W58" s="284" t="s">
        <v>983</v>
      </c>
      <c r="X58" s="284" t="s">
        <v>564</v>
      </c>
      <c r="Y58" s="284" t="s">
        <v>565</v>
      </c>
    </row>
    <row r="59" spans="1:25" ht="27">
      <c r="A59" s="284" t="s">
        <v>966</v>
      </c>
      <c r="B59" s="284" t="s">
        <v>967</v>
      </c>
      <c r="C59" s="284" t="s">
        <v>1507</v>
      </c>
      <c r="D59" s="284" t="s">
        <v>95</v>
      </c>
      <c r="E59" s="284" t="s">
        <v>394</v>
      </c>
      <c r="F59" s="284" t="s">
        <v>394</v>
      </c>
      <c r="G59" s="284" t="s">
        <v>1545</v>
      </c>
      <c r="H59" s="284" t="s">
        <v>1546</v>
      </c>
      <c r="I59" s="284" t="s">
        <v>1547</v>
      </c>
      <c r="J59" s="284" t="s">
        <v>1548</v>
      </c>
      <c r="K59" s="284" t="s">
        <v>1512</v>
      </c>
      <c r="L59" s="284" t="s">
        <v>1512</v>
      </c>
      <c r="M59" s="284" t="s">
        <v>1512</v>
      </c>
      <c r="N59" s="284" t="s">
        <v>1549</v>
      </c>
      <c r="O59" s="284" t="s">
        <v>1550</v>
      </c>
      <c r="P59" s="284" t="s">
        <v>1551</v>
      </c>
      <c r="Q59" s="284" t="s">
        <v>980</v>
      </c>
      <c r="R59" s="284" t="s">
        <v>981</v>
      </c>
      <c r="S59" s="284" t="s">
        <v>1552</v>
      </c>
      <c r="T59" s="284" t="s">
        <v>566</v>
      </c>
      <c r="U59" s="284" t="s">
        <v>567</v>
      </c>
      <c r="V59" s="284" t="s">
        <v>983</v>
      </c>
      <c r="W59" s="284" t="s">
        <v>983</v>
      </c>
      <c r="X59" s="284" t="s">
        <v>566</v>
      </c>
      <c r="Y59" s="284" t="s">
        <v>567</v>
      </c>
    </row>
    <row r="60" spans="1:25" ht="27">
      <c r="A60" s="284" t="s">
        <v>966</v>
      </c>
      <c r="B60" s="284" t="s">
        <v>967</v>
      </c>
      <c r="C60" s="284" t="s">
        <v>1507</v>
      </c>
      <c r="D60" s="284" t="s">
        <v>103</v>
      </c>
      <c r="E60" s="284" t="s">
        <v>395</v>
      </c>
      <c r="F60" s="284" t="s">
        <v>1553</v>
      </c>
      <c r="G60" s="284" t="s">
        <v>1554</v>
      </c>
      <c r="H60" s="284" t="s">
        <v>1555</v>
      </c>
      <c r="I60" s="284" t="s">
        <v>1556</v>
      </c>
      <c r="J60" s="284" t="s">
        <v>1557</v>
      </c>
      <c r="K60" s="284" t="s">
        <v>1512</v>
      </c>
      <c r="L60" s="284" t="s">
        <v>1512</v>
      </c>
      <c r="M60" s="284" t="s">
        <v>1512</v>
      </c>
      <c r="N60" s="284" t="s">
        <v>1558</v>
      </c>
      <c r="O60" s="284" t="s">
        <v>1559</v>
      </c>
      <c r="P60" s="284" t="s">
        <v>1560</v>
      </c>
      <c r="Q60" s="284" t="s">
        <v>980</v>
      </c>
      <c r="R60" s="284" t="s">
        <v>981</v>
      </c>
      <c r="S60" s="284" t="s">
        <v>1561</v>
      </c>
      <c r="T60" s="284" t="s">
        <v>568</v>
      </c>
      <c r="U60" s="284" t="s">
        <v>569</v>
      </c>
      <c r="V60" s="284" t="s">
        <v>983</v>
      </c>
      <c r="W60" s="284" t="s">
        <v>983</v>
      </c>
      <c r="X60" s="284" t="s">
        <v>568</v>
      </c>
      <c r="Y60" s="284" t="s">
        <v>569</v>
      </c>
    </row>
    <row r="61" spans="1:25" ht="27">
      <c r="A61" s="284" t="s">
        <v>966</v>
      </c>
      <c r="B61" s="284" t="s">
        <v>967</v>
      </c>
      <c r="C61" s="284" t="s">
        <v>1562</v>
      </c>
      <c r="D61" s="284" t="s">
        <v>570</v>
      </c>
      <c r="E61" s="284" t="s">
        <v>396</v>
      </c>
      <c r="F61" s="284" t="s">
        <v>1563</v>
      </c>
      <c r="G61" s="284" t="s">
        <v>1564</v>
      </c>
      <c r="H61" s="284" t="s">
        <v>1565</v>
      </c>
      <c r="I61" s="285" t="s">
        <v>1566</v>
      </c>
      <c r="J61" s="284" t="s">
        <v>1567</v>
      </c>
      <c r="K61" s="284" t="s">
        <v>1568</v>
      </c>
      <c r="L61" s="284" t="s">
        <v>1568</v>
      </c>
      <c r="M61" s="284" t="s">
        <v>1568</v>
      </c>
      <c r="N61" s="284" t="s">
        <v>1569</v>
      </c>
      <c r="O61" s="284" t="s">
        <v>1570</v>
      </c>
      <c r="P61" s="284" t="s">
        <v>1571</v>
      </c>
      <c r="Q61" s="284" t="s">
        <v>980</v>
      </c>
      <c r="R61" s="284" t="s">
        <v>999</v>
      </c>
      <c r="S61" s="284" t="s">
        <v>1572</v>
      </c>
      <c r="T61" s="284" t="s">
        <v>571</v>
      </c>
      <c r="U61" s="284" t="s">
        <v>572</v>
      </c>
      <c r="V61" s="284" t="s">
        <v>983</v>
      </c>
      <c r="W61" s="284" t="s">
        <v>983</v>
      </c>
      <c r="X61" s="284" t="s">
        <v>571</v>
      </c>
      <c r="Y61" s="284" t="s">
        <v>572</v>
      </c>
    </row>
    <row r="62" spans="1:25" ht="40.5">
      <c r="A62" s="284" t="s">
        <v>966</v>
      </c>
      <c r="B62" s="284" t="s">
        <v>967</v>
      </c>
      <c r="C62" s="284" t="s">
        <v>1562</v>
      </c>
      <c r="D62" s="284" t="s">
        <v>117</v>
      </c>
      <c r="E62" s="284" t="s">
        <v>399</v>
      </c>
      <c r="F62" s="284" t="s">
        <v>1573</v>
      </c>
      <c r="G62" s="284" t="s">
        <v>1574</v>
      </c>
      <c r="H62" s="284" t="s">
        <v>1575</v>
      </c>
      <c r="I62" s="284" t="s">
        <v>573</v>
      </c>
      <c r="J62" s="284" t="s">
        <v>1576</v>
      </c>
      <c r="K62" s="284" t="s">
        <v>1568</v>
      </c>
      <c r="L62" s="284" t="s">
        <v>1568</v>
      </c>
      <c r="M62" s="284" t="s">
        <v>1568</v>
      </c>
      <c r="N62" s="284" t="s">
        <v>1577</v>
      </c>
      <c r="O62" s="284" t="s">
        <v>1578</v>
      </c>
      <c r="P62" s="284" t="s">
        <v>1579</v>
      </c>
      <c r="Q62" s="284" t="s">
        <v>980</v>
      </c>
      <c r="R62" s="284" t="s">
        <v>999</v>
      </c>
      <c r="S62" s="284" t="s">
        <v>1580</v>
      </c>
      <c r="T62" s="284" t="s">
        <v>574</v>
      </c>
      <c r="U62" s="284" t="s">
        <v>575</v>
      </c>
      <c r="V62" s="284" t="s">
        <v>983</v>
      </c>
      <c r="W62" s="284" t="s">
        <v>983</v>
      </c>
      <c r="X62" s="284" t="s">
        <v>574</v>
      </c>
      <c r="Y62" s="284" t="s">
        <v>575</v>
      </c>
    </row>
    <row r="63" spans="1:25" ht="27">
      <c r="A63" s="284" t="s">
        <v>966</v>
      </c>
      <c r="B63" s="284" t="s">
        <v>967</v>
      </c>
      <c r="C63" s="284" t="s">
        <v>1562</v>
      </c>
      <c r="D63" s="284" t="s">
        <v>123</v>
      </c>
      <c r="E63" s="284" t="s">
        <v>400</v>
      </c>
      <c r="F63" s="284" t="s">
        <v>1581</v>
      </c>
      <c r="G63" s="284" t="s">
        <v>1582</v>
      </c>
      <c r="H63" s="284" t="s">
        <v>1583</v>
      </c>
      <c r="I63" s="284" t="s">
        <v>576</v>
      </c>
      <c r="J63" s="284" t="s">
        <v>1584</v>
      </c>
      <c r="K63" s="284" t="s">
        <v>1568</v>
      </c>
      <c r="L63" s="284" t="s">
        <v>1568</v>
      </c>
      <c r="M63" s="284" t="s">
        <v>1568</v>
      </c>
      <c r="N63" s="284" t="s">
        <v>1585</v>
      </c>
      <c r="O63" s="284" t="s">
        <v>1586</v>
      </c>
      <c r="P63" s="284" t="s">
        <v>1587</v>
      </c>
      <c r="Q63" s="284" t="s">
        <v>980</v>
      </c>
      <c r="R63" s="284" t="s">
        <v>999</v>
      </c>
      <c r="S63" s="284" t="s">
        <v>1588</v>
      </c>
      <c r="T63" s="284" t="s">
        <v>577</v>
      </c>
      <c r="U63" s="284" t="s">
        <v>905</v>
      </c>
      <c r="V63" s="284" t="s">
        <v>983</v>
      </c>
      <c r="W63" s="284" t="s">
        <v>983</v>
      </c>
      <c r="X63" s="284" t="s">
        <v>577</v>
      </c>
      <c r="Y63" s="284" t="s">
        <v>905</v>
      </c>
    </row>
    <row r="64" spans="1:25" ht="27">
      <c r="A64" s="284" t="s">
        <v>966</v>
      </c>
      <c r="B64" s="284" t="s">
        <v>967</v>
      </c>
      <c r="C64" s="284" t="s">
        <v>1562</v>
      </c>
      <c r="D64" s="284" t="s">
        <v>132</v>
      </c>
      <c r="E64" s="284" t="s">
        <v>401</v>
      </c>
      <c r="F64" s="284" t="s">
        <v>1589</v>
      </c>
      <c r="G64" s="284" t="s">
        <v>1590</v>
      </c>
      <c r="H64" s="284" t="s">
        <v>1591</v>
      </c>
      <c r="I64" s="284" t="s">
        <v>578</v>
      </c>
      <c r="J64" s="284" t="s">
        <v>1592</v>
      </c>
      <c r="K64" s="284" t="s">
        <v>1568</v>
      </c>
      <c r="L64" s="284" t="s">
        <v>1568</v>
      </c>
      <c r="M64" s="284" t="s">
        <v>1568</v>
      </c>
      <c r="N64" s="284" t="s">
        <v>1593</v>
      </c>
      <c r="O64" s="284" t="s">
        <v>1594</v>
      </c>
      <c r="P64" s="284" t="s">
        <v>1595</v>
      </c>
      <c r="Q64" s="284" t="s">
        <v>980</v>
      </c>
      <c r="R64" s="284" t="s">
        <v>981</v>
      </c>
      <c r="S64" s="284" t="s">
        <v>1596</v>
      </c>
      <c r="T64" s="284" t="s">
        <v>579</v>
      </c>
      <c r="U64" s="284" t="s">
        <v>580</v>
      </c>
      <c r="V64" s="284" t="s">
        <v>983</v>
      </c>
      <c r="W64" s="284" t="s">
        <v>983</v>
      </c>
      <c r="X64" s="284" t="s">
        <v>579</v>
      </c>
      <c r="Y64" s="284" t="s">
        <v>580</v>
      </c>
    </row>
    <row r="65" spans="1:25" ht="27">
      <c r="A65" s="284" t="s">
        <v>966</v>
      </c>
      <c r="B65" s="284" t="s">
        <v>967</v>
      </c>
      <c r="C65" s="284" t="s">
        <v>1562</v>
      </c>
      <c r="D65" s="284" t="s">
        <v>139</v>
      </c>
      <c r="E65" s="284" t="s">
        <v>369</v>
      </c>
      <c r="F65" s="284" t="s">
        <v>1597</v>
      </c>
      <c r="G65" s="284" t="s">
        <v>1598</v>
      </c>
      <c r="H65" s="284" t="s">
        <v>1599</v>
      </c>
      <c r="I65" s="285" t="s">
        <v>1600</v>
      </c>
      <c r="J65" s="284" t="s">
        <v>1601</v>
      </c>
      <c r="K65" s="284" t="s">
        <v>1568</v>
      </c>
      <c r="L65" s="284" t="s">
        <v>1568</v>
      </c>
      <c r="M65" s="284" t="s">
        <v>1568</v>
      </c>
      <c r="N65" s="284" t="s">
        <v>1602</v>
      </c>
      <c r="O65" s="284" t="s">
        <v>1603</v>
      </c>
      <c r="P65" s="284" t="s">
        <v>1604</v>
      </c>
      <c r="Q65" s="284" t="s">
        <v>980</v>
      </c>
      <c r="R65" s="284" t="s">
        <v>999</v>
      </c>
      <c r="S65" s="284" t="s">
        <v>1206</v>
      </c>
      <c r="T65" s="284" t="s">
        <v>491</v>
      </c>
      <c r="U65" s="284" t="s">
        <v>902</v>
      </c>
      <c r="V65" s="284" t="s">
        <v>983</v>
      </c>
      <c r="W65" s="284" t="s">
        <v>983</v>
      </c>
      <c r="X65" s="284" t="s">
        <v>491</v>
      </c>
      <c r="Y65" s="284" t="s">
        <v>902</v>
      </c>
    </row>
    <row r="66" spans="1:25" ht="27">
      <c r="A66" s="284" t="s">
        <v>966</v>
      </c>
      <c r="B66" s="284" t="s">
        <v>967</v>
      </c>
      <c r="C66" s="284" t="s">
        <v>1562</v>
      </c>
      <c r="D66" s="284" t="s">
        <v>149</v>
      </c>
      <c r="E66" s="284" t="s">
        <v>397</v>
      </c>
      <c r="F66" s="284" t="s">
        <v>1605</v>
      </c>
      <c r="G66" s="284" t="s">
        <v>1606</v>
      </c>
      <c r="H66" s="284" t="s">
        <v>1607</v>
      </c>
      <c r="I66" s="285" t="s">
        <v>1608</v>
      </c>
      <c r="J66" s="284" t="s">
        <v>1609</v>
      </c>
      <c r="K66" s="284" t="s">
        <v>1568</v>
      </c>
      <c r="L66" s="284" t="s">
        <v>1568</v>
      </c>
      <c r="M66" s="284" t="s">
        <v>1568</v>
      </c>
      <c r="N66" s="284" t="s">
        <v>1610</v>
      </c>
      <c r="O66" s="284" t="s">
        <v>1611</v>
      </c>
      <c r="P66" s="284" t="s">
        <v>1612</v>
      </c>
      <c r="Q66" s="284" t="s">
        <v>980</v>
      </c>
      <c r="R66" s="284" t="s">
        <v>1030</v>
      </c>
      <c r="S66" s="284" t="s">
        <v>1572</v>
      </c>
      <c r="T66" s="284" t="s">
        <v>571</v>
      </c>
      <c r="U66" s="284" t="s">
        <v>572</v>
      </c>
      <c r="V66" s="284" t="s">
        <v>983</v>
      </c>
      <c r="W66" s="284" t="s">
        <v>983</v>
      </c>
      <c r="X66" s="284" t="s">
        <v>571</v>
      </c>
      <c r="Y66" s="284" t="s">
        <v>572</v>
      </c>
    </row>
    <row r="67" spans="1:25" ht="27">
      <c r="A67" s="284" t="s">
        <v>966</v>
      </c>
      <c r="B67" s="284" t="s">
        <v>967</v>
      </c>
      <c r="C67" s="284" t="s">
        <v>1562</v>
      </c>
      <c r="D67" s="284" t="s">
        <v>156</v>
      </c>
      <c r="E67" s="284" t="s">
        <v>398</v>
      </c>
      <c r="F67" s="284" t="s">
        <v>1613</v>
      </c>
      <c r="G67" s="284" t="s">
        <v>1614</v>
      </c>
      <c r="H67" s="284" t="s">
        <v>1615</v>
      </c>
      <c r="I67" s="284" t="s">
        <v>581</v>
      </c>
      <c r="J67" s="284" t="s">
        <v>1616</v>
      </c>
      <c r="K67" s="284" t="s">
        <v>1568</v>
      </c>
      <c r="L67" s="284" t="s">
        <v>1568</v>
      </c>
      <c r="M67" s="284" t="s">
        <v>1568</v>
      </c>
      <c r="N67" s="284" t="s">
        <v>1617</v>
      </c>
      <c r="O67" s="284" t="s">
        <v>1618</v>
      </c>
      <c r="P67" s="284" t="s">
        <v>1619</v>
      </c>
      <c r="Q67" s="284" t="s">
        <v>1216</v>
      </c>
      <c r="R67" s="284" t="s">
        <v>1030</v>
      </c>
      <c r="S67" s="284" t="s">
        <v>1572</v>
      </c>
      <c r="T67" s="284" t="s">
        <v>571</v>
      </c>
      <c r="U67" s="284" t="s">
        <v>572</v>
      </c>
      <c r="V67" s="284" t="s">
        <v>983</v>
      </c>
      <c r="W67" s="284" t="s">
        <v>983</v>
      </c>
      <c r="X67" s="284" t="s">
        <v>571</v>
      </c>
      <c r="Y67" s="284" t="s">
        <v>572</v>
      </c>
    </row>
    <row r="68" spans="1:25" ht="27">
      <c r="A68" s="284" t="s">
        <v>966</v>
      </c>
      <c r="B68" s="284" t="s">
        <v>967</v>
      </c>
      <c r="C68" s="284" t="s">
        <v>1562</v>
      </c>
      <c r="D68" s="284" t="s">
        <v>163</v>
      </c>
      <c r="E68" s="284" t="s">
        <v>402</v>
      </c>
      <c r="F68" s="284" t="s">
        <v>1620</v>
      </c>
      <c r="G68" s="284" t="s">
        <v>1621</v>
      </c>
      <c r="H68" s="284" t="s">
        <v>1622</v>
      </c>
      <c r="I68" s="284" t="s">
        <v>1623</v>
      </c>
      <c r="J68" s="284" t="s">
        <v>1624</v>
      </c>
      <c r="K68" s="284" t="s">
        <v>1568</v>
      </c>
      <c r="L68" s="284" t="s">
        <v>1568</v>
      </c>
      <c r="M68" s="284" t="s">
        <v>1568</v>
      </c>
      <c r="N68" s="284" t="s">
        <v>1625</v>
      </c>
      <c r="O68" s="284" t="s">
        <v>1626</v>
      </c>
      <c r="P68" s="284" t="s">
        <v>1627</v>
      </c>
      <c r="Q68" s="284" t="s">
        <v>980</v>
      </c>
      <c r="R68" s="284" t="s">
        <v>981</v>
      </c>
      <c r="S68" s="284" t="s">
        <v>1628</v>
      </c>
      <c r="T68" s="284" t="s">
        <v>582</v>
      </c>
      <c r="U68" s="284" t="s">
        <v>583</v>
      </c>
      <c r="V68" s="284" t="s">
        <v>983</v>
      </c>
      <c r="W68" s="284" t="s">
        <v>983</v>
      </c>
      <c r="X68" s="284" t="s">
        <v>582</v>
      </c>
      <c r="Y68" s="284" t="s">
        <v>583</v>
      </c>
    </row>
    <row r="69" spans="1:25" ht="40.5">
      <c r="A69" s="284" t="s">
        <v>966</v>
      </c>
      <c r="B69" s="284" t="s">
        <v>967</v>
      </c>
      <c r="C69" s="284" t="s">
        <v>1562</v>
      </c>
      <c r="D69" s="284" t="s">
        <v>169</v>
      </c>
      <c r="E69" s="284" t="s">
        <v>367</v>
      </c>
      <c r="F69" s="284" t="s">
        <v>367</v>
      </c>
      <c r="G69" s="284" t="s">
        <v>1629</v>
      </c>
      <c r="H69" s="284" t="s">
        <v>1630</v>
      </c>
      <c r="I69" s="284" t="s">
        <v>584</v>
      </c>
      <c r="J69" s="284" t="s">
        <v>1631</v>
      </c>
      <c r="K69" s="284" t="s">
        <v>1568</v>
      </c>
      <c r="L69" s="284" t="s">
        <v>1568</v>
      </c>
      <c r="M69" s="284" t="s">
        <v>1568</v>
      </c>
      <c r="N69" s="284" t="s">
        <v>1632</v>
      </c>
      <c r="O69" s="284" t="s">
        <v>1633</v>
      </c>
      <c r="P69" s="284" t="s">
        <v>1634</v>
      </c>
      <c r="Q69" s="284" t="s">
        <v>980</v>
      </c>
      <c r="R69" s="284" t="s">
        <v>999</v>
      </c>
      <c r="S69" s="284" t="s">
        <v>1187</v>
      </c>
      <c r="T69" s="284" t="s">
        <v>486</v>
      </c>
      <c r="U69" s="284" t="s">
        <v>487</v>
      </c>
      <c r="V69" s="284" t="s">
        <v>983</v>
      </c>
      <c r="W69" s="284" t="s">
        <v>983</v>
      </c>
      <c r="X69" s="284" t="s">
        <v>486</v>
      </c>
      <c r="Y69" s="284" t="s">
        <v>487</v>
      </c>
    </row>
    <row r="70" spans="1:25" ht="27">
      <c r="A70" s="284" t="s">
        <v>966</v>
      </c>
      <c r="B70" s="284" t="s">
        <v>967</v>
      </c>
      <c r="C70" s="284" t="s">
        <v>1635</v>
      </c>
      <c r="D70" s="284" t="s">
        <v>585</v>
      </c>
      <c r="E70" s="284" t="s">
        <v>403</v>
      </c>
      <c r="F70" s="284" t="s">
        <v>1636</v>
      </c>
      <c r="G70" s="284" t="s">
        <v>1637</v>
      </c>
      <c r="H70" s="284" t="s">
        <v>1638</v>
      </c>
      <c r="I70" s="284" t="s">
        <v>586</v>
      </c>
      <c r="J70" s="284" t="s">
        <v>1639</v>
      </c>
      <c r="K70" s="284" t="s">
        <v>1640</v>
      </c>
      <c r="L70" s="284" t="s">
        <v>1640</v>
      </c>
      <c r="M70" s="284" t="s">
        <v>1640</v>
      </c>
      <c r="N70" s="284" t="s">
        <v>1641</v>
      </c>
      <c r="O70" s="284" t="s">
        <v>1642</v>
      </c>
      <c r="P70" s="284" t="s">
        <v>1643</v>
      </c>
      <c r="Q70" s="284" t="s">
        <v>1644</v>
      </c>
      <c r="R70" s="284" t="s">
        <v>999</v>
      </c>
      <c r="S70" s="284" t="s">
        <v>1645</v>
      </c>
      <c r="T70" s="284" t="s">
        <v>587</v>
      </c>
      <c r="U70" s="284" t="s">
        <v>586</v>
      </c>
      <c r="V70" s="284" t="s">
        <v>983</v>
      </c>
      <c r="W70" s="284" t="s">
        <v>983</v>
      </c>
      <c r="X70" s="284" t="s">
        <v>587</v>
      </c>
      <c r="Y70" s="284" t="s">
        <v>586</v>
      </c>
    </row>
    <row r="71" spans="1:25" ht="27">
      <c r="A71" s="284" t="s">
        <v>966</v>
      </c>
      <c r="B71" s="284" t="s">
        <v>967</v>
      </c>
      <c r="C71" s="284" t="s">
        <v>1635</v>
      </c>
      <c r="D71" s="284" t="s">
        <v>183</v>
      </c>
      <c r="E71" s="284" t="s">
        <v>404</v>
      </c>
      <c r="F71" s="284" t="s">
        <v>1646</v>
      </c>
      <c r="G71" s="284" t="s">
        <v>1647</v>
      </c>
      <c r="H71" s="284" t="s">
        <v>1648</v>
      </c>
      <c r="I71" s="285" t="s">
        <v>1649</v>
      </c>
      <c r="J71" s="284" t="s">
        <v>1650</v>
      </c>
      <c r="K71" s="284" t="s">
        <v>1640</v>
      </c>
      <c r="L71" s="284" t="s">
        <v>1640</v>
      </c>
      <c r="M71" s="284" t="s">
        <v>1640</v>
      </c>
      <c r="N71" s="284" t="s">
        <v>1651</v>
      </c>
      <c r="O71" s="284" t="s">
        <v>1652</v>
      </c>
      <c r="P71" s="284" t="s">
        <v>1653</v>
      </c>
      <c r="Q71" s="284" t="s">
        <v>1216</v>
      </c>
      <c r="R71" s="284" t="s">
        <v>999</v>
      </c>
      <c r="S71" s="284" t="s">
        <v>1654</v>
      </c>
      <c r="T71" s="284" t="s">
        <v>588</v>
      </c>
      <c r="U71" s="284" t="s">
        <v>589</v>
      </c>
      <c r="V71" s="284" t="s">
        <v>983</v>
      </c>
      <c r="W71" s="284" t="s">
        <v>983</v>
      </c>
      <c r="X71" s="284" t="s">
        <v>588</v>
      </c>
      <c r="Y71" s="284" t="s">
        <v>589</v>
      </c>
    </row>
    <row r="72" spans="1:25" ht="27">
      <c r="A72" s="284" t="s">
        <v>966</v>
      </c>
      <c r="B72" s="284" t="s">
        <v>967</v>
      </c>
      <c r="C72" s="284" t="s">
        <v>1655</v>
      </c>
      <c r="D72" s="284" t="s">
        <v>590</v>
      </c>
      <c r="E72" s="284" t="s">
        <v>405</v>
      </c>
      <c r="F72" s="284" t="s">
        <v>1656</v>
      </c>
      <c r="G72" s="284" t="s">
        <v>1657</v>
      </c>
      <c r="H72" s="284" t="s">
        <v>1658</v>
      </c>
      <c r="I72" s="285" t="s">
        <v>1659</v>
      </c>
      <c r="J72" s="284" t="s">
        <v>1660</v>
      </c>
      <c r="K72" s="284" t="s">
        <v>1661</v>
      </c>
      <c r="L72" s="284" t="s">
        <v>1661</v>
      </c>
      <c r="M72" s="284" t="s">
        <v>1661</v>
      </c>
      <c r="N72" s="284" t="s">
        <v>1662</v>
      </c>
      <c r="O72" s="284" t="s">
        <v>1663</v>
      </c>
      <c r="P72" s="284" t="s">
        <v>1664</v>
      </c>
      <c r="Q72" s="284" t="s">
        <v>980</v>
      </c>
      <c r="R72" s="284" t="s">
        <v>999</v>
      </c>
      <c r="S72" s="284" t="s">
        <v>1665</v>
      </c>
      <c r="T72" s="284" t="s">
        <v>591</v>
      </c>
      <c r="U72" s="284" t="s">
        <v>1666</v>
      </c>
      <c r="V72" s="284" t="s">
        <v>983</v>
      </c>
      <c r="W72" s="284" t="s">
        <v>983</v>
      </c>
      <c r="X72" s="284" t="s">
        <v>591</v>
      </c>
      <c r="Y72" s="284" t="s">
        <v>1666</v>
      </c>
    </row>
    <row r="73" spans="1:25" ht="27">
      <c r="A73" s="284" t="s">
        <v>966</v>
      </c>
      <c r="B73" s="284" t="s">
        <v>967</v>
      </c>
      <c r="C73" s="284" t="s">
        <v>1667</v>
      </c>
      <c r="D73" s="284" t="s">
        <v>592</v>
      </c>
      <c r="E73" s="284" t="s">
        <v>406</v>
      </c>
      <c r="F73" s="284" t="s">
        <v>1668</v>
      </c>
      <c r="G73" s="284" t="s">
        <v>1669</v>
      </c>
      <c r="H73" s="284" t="s">
        <v>1670</v>
      </c>
      <c r="I73" s="284" t="s">
        <v>593</v>
      </c>
      <c r="J73" s="284" t="s">
        <v>1671</v>
      </c>
      <c r="K73" s="284" t="s">
        <v>1672</v>
      </c>
      <c r="L73" s="284" t="s">
        <v>1672</v>
      </c>
      <c r="M73" s="284" t="s">
        <v>1672</v>
      </c>
      <c r="N73" s="284" t="s">
        <v>1673</v>
      </c>
      <c r="O73" s="284" t="s">
        <v>1674</v>
      </c>
      <c r="P73" s="284" t="s">
        <v>1675</v>
      </c>
      <c r="Q73" s="284" t="s">
        <v>1676</v>
      </c>
      <c r="R73" s="284" t="s">
        <v>981</v>
      </c>
      <c r="S73" s="284" t="s">
        <v>1677</v>
      </c>
      <c r="T73" s="284" t="s">
        <v>594</v>
      </c>
      <c r="U73" s="284" t="s">
        <v>595</v>
      </c>
      <c r="V73" s="284" t="s">
        <v>983</v>
      </c>
      <c r="W73" s="284" t="s">
        <v>983</v>
      </c>
      <c r="X73" s="284" t="s">
        <v>594</v>
      </c>
      <c r="Y73" s="284" t="s">
        <v>595</v>
      </c>
    </row>
    <row r="74" spans="1:25" ht="27">
      <c r="A74" s="284" t="s">
        <v>966</v>
      </c>
      <c r="B74" s="284" t="s">
        <v>967</v>
      </c>
      <c r="C74" s="284" t="s">
        <v>1667</v>
      </c>
      <c r="D74" s="284" t="s">
        <v>207</v>
      </c>
      <c r="E74" s="284" t="s">
        <v>407</v>
      </c>
      <c r="F74" s="284" t="s">
        <v>1678</v>
      </c>
      <c r="G74" s="284" t="s">
        <v>1679</v>
      </c>
      <c r="H74" s="284" t="s">
        <v>1680</v>
      </c>
      <c r="I74" s="285" t="s">
        <v>1681</v>
      </c>
      <c r="J74" s="284" t="s">
        <v>1682</v>
      </c>
      <c r="K74" s="284" t="s">
        <v>1672</v>
      </c>
      <c r="L74" s="284" t="s">
        <v>1672</v>
      </c>
      <c r="M74" s="284" t="s">
        <v>1672</v>
      </c>
      <c r="N74" s="284" t="s">
        <v>1683</v>
      </c>
      <c r="O74" s="284" t="s">
        <v>1684</v>
      </c>
      <c r="P74" s="284" t="s">
        <v>1685</v>
      </c>
      <c r="Q74" s="284" t="s">
        <v>980</v>
      </c>
      <c r="R74" s="284" t="s">
        <v>1030</v>
      </c>
      <c r="S74" s="284" t="s">
        <v>1686</v>
      </c>
      <c r="T74" s="284" t="s">
        <v>596</v>
      </c>
      <c r="U74" s="285" t="s">
        <v>1687</v>
      </c>
      <c r="V74" s="284" t="s">
        <v>983</v>
      </c>
      <c r="W74" s="284" t="s">
        <v>983</v>
      </c>
      <c r="X74" s="284" t="s">
        <v>596</v>
      </c>
      <c r="Y74" s="285" t="s">
        <v>1687</v>
      </c>
    </row>
    <row r="75" spans="1:25" ht="27">
      <c r="A75" s="284" t="s">
        <v>966</v>
      </c>
      <c r="B75" s="284" t="s">
        <v>967</v>
      </c>
      <c r="C75" s="284" t="s">
        <v>1688</v>
      </c>
      <c r="D75" s="284" t="s">
        <v>609</v>
      </c>
      <c r="E75" s="284" t="s">
        <v>412</v>
      </c>
      <c r="F75" s="284" t="s">
        <v>1689</v>
      </c>
      <c r="G75" s="284" t="s">
        <v>1690</v>
      </c>
      <c r="H75" s="284" t="s">
        <v>1691</v>
      </c>
      <c r="I75" s="284" t="s">
        <v>610</v>
      </c>
      <c r="J75" s="284" t="s">
        <v>1692</v>
      </c>
      <c r="K75" s="284" t="s">
        <v>1693</v>
      </c>
      <c r="L75" s="284" t="s">
        <v>1693</v>
      </c>
      <c r="M75" s="284" t="s">
        <v>1693</v>
      </c>
      <c r="N75" s="284" t="s">
        <v>1694</v>
      </c>
      <c r="O75" s="284" t="s">
        <v>1695</v>
      </c>
      <c r="P75" s="284" t="s">
        <v>1696</v>
      </c>
      <c r="Q75" s="284" t="s">
        <v>980</v>
      </c>
      <c r="R75" s="284" t="s">
        <v>981</v>
      </c>
      <c r="S75" s="287" t="s">
        <v>1697</v>
      </c>
      <c r="T75" s="284" t="s">
        <v>611</v>
      </c>
      <c r="U75" s="284" t="s">
        <v>612</v>
      </c>
      <c r="V75" s="284" t="s">
        <v>983</v>
      </c>
      <c r="W75" s="284" t="s">
        <v>983</v>
      </c>
      <c r="X75" s="284" t="s">
        <v>611</v>
      </c>
      <c r="Y75" s="284" t="s">
        <v>612</v>
      </c>
    </row>
    <row r="76" spans="1:25" ht="27">
      <c r="A76" s="284" t="s">
        <v>966</v>
      </c>
      <c r="B76" s="284" t="s">
        <v>967</v>
      </c>
      <c r="C76" s="284" t="s">
        <v>1688</v>
      </c>
      <c r="D76" s="284" t="s">
        <v>247</v>
      </c>
      <c r="E76" s="284" t="s">
        <v>416</v>
      </c>
      <c r="F76" s="284" t="s">
        <v>1698</v>
      </c>
      <c r="G76" s="284" t="s">
        <v>1699</v>
      </c>
      <c r="H76" s="284" t="s">
        <v>1700</v>
      </c>
      <c r="I76" s="284" t="s">
        <v>613</v>
      </c>
      <c r="J76" s="284" t="s">
        <v>1701</v>
      </c>
      <c r="K76" s="284" t="s">
        <v>1693</v>
      </c>
      <c r="L76" s="284" t="s">
        <v>1693</v>
      </c>
      <c r="M76" s="284" t="s">
        <v>1693</v>
      </c>
      <c r="N76" s="284" t="s">
        <v>1702</v>
      </c>
      <c r="O76" s="284" t="s">
        <v>1703</v>
      </c>
      <c r="P76" s="284" t="s">
        <v>1704</v>
      </c>
      <c r="Q76" s="284" t="s">
        <v>980</v>
      </c>
      <c r="R76" s="284" t="s">
        <v>999</v>
      </c>
      <c r="S76" s="284" t="s">
        <v>1705</v>
      </c>
      <c r="T76" s="284" t="s">
        <v>614</v>
      </c>
      <c r="U76" s="284" t="s">
        <v>615</v>
      </c>
      <c r="V76" s="284" t="s">
        <v>983</v>
      </c>
      <c r="W76" s="284" t="s">
        <v>983</v>
      </c>
      <c r="X76" s="284" t="s">
        <v>614</v>
      </c>
      <c r="Y76" s="284" t="s">
        <v>615</v>
      </c>
    </row>
    <row r="77" spans="1:25" ht="27">
      <c r="A77" s="284" t="s">
        <v>966</v>
      </c>
      <c r="B77" s="284" t="s">
        <v>967</v>
      </c>
      <c r="C77" s="284" t="s">
        <v>1706</v>
      </c>
      <c r="D77" s="284" t="s">
        <v>616</v>
      </c>
      <c r="E77" s="284" t="s">
        <v>413</v>
      </c>
      <c r="F77" s="284" t="s">
        <v>1707</v>
      </c>
      <c r="G77" s="284" t="s">
        <v>1708</v>
      </c>
      <c r="H77" s="284" t="s">
        <v>1709</v>
      </c>
      <c r="I77" s="284" t="s">
        <v>617</v>
      </c>
      <c r="J77" s="284" t="s">
        <v>1710</v>
      </c>
      <c r="K77" s="284" t="s">
        <v>1711</v>
      </c>
      <c r="L77" s="284" t="s">
        <v>1711</v>
      </c>
      <c r="M77" s="284" t="s">
        <v>1711</v>
      </c>
      <c r="N77" s="284" t="s">
        <v>1712</v>
      </c>
      <c r="O77" s="284" t="s">
        <v>1713</v>
      </c>
      <c r="P77" s="284" t="s">
        <v>1714</v>
      </c>
      <c r="Q77" s="284" t="s">
        <v>980</v>
      </c>
      <c r="R77" s="284" t="s">
        <v>999</v>
      </c>
      <c r="S77" s="284" t="s">
        <v>1715</v>
      </c>
      <c r="T77" s="284" t="s">
        <v>618</v>
      </c>
      <c r="U77" s="284" t="s">
        <v>619</v>
      </c>
      <c r="V77" s="284" t="s">
        <v>983</v>
      </c>
      <c r="W77" s="284" t="s">
        <v>983</v>
      </c>
      <c r="X77" s="284" t="s">
        <v>618</v>
      </c>
      <c r="Y77" s="284" t="s">
        <v>619</v>
      </c>
    </row>
    <row r="78" spans="1:25" ht="27">
      <c r="A78" s="284" t="s">
        <v>966</v>
      </c>
      <c r="B78" s="284" t="s">
        <v>967</v>
      </c>
      <c r="C78" s="284" t="s">
        <v>1716</v>
      </c>
      <c r="D78" s="284" t="s">
        <v>620</v>
      </c>
      <c r="E78" s="284" t="s">
        <v>414</v>
      </c>
      <c r="F78" s="284" t="s">
        <v>1717</v>
      </c>
      <c r="G78" s="284" t="s">
        <v>993</v>
      </c>
      <c r="H78" s="284" t="s">
        <v>994</v>
      </c>
      <c r="I78" s="284" t="s">
        <v>1718</v>
      </c>
      <c r="J78" s="284" t="s">
        <v>1719</v>
      </c>
      <c r="K78" s="284" t="s">
        <v>1720</v>
      </c>
      <c r="L78" s="284" t="s">
        <v>1721</v>
      </c>
      <c r="M78" s="284" t="s">
        <v>1722</v>
      </c>
      <c r="N78" s="284" t="s">
        <v>1723</v>
      </c>
      <c r="O78" s="284" t="s">
        <v>1724</v>
      </c>
      <c r="P78" s="284" t="s">
        <v>1725</v>
      </c>
      <c r="Q78" s="284" t="s">
        <v>980</v>
      </c>
      <c r="R78" s="284" t="s">
        <v>999</v>
      </c>
      <c r="S78" s="284" t="s">
        <v>1726</v>
      </c>
      <c r="T78" s="284" t="s">
        <v>621</v>
      </c>
      <c r="U78" s="284" t="s">
        <v>622</v>
      </c>
      <c r="V78" s="284" t="s">
        <v>983</v>
      </c>
      <c r="W78" s="284" t="s">
        <v>983</v>
      </c>
      <c r="X78" s="284" t="s">
        <v>621</v>
      </c>
      <c r="Y78" s="284" t="s">
        <v>622</v>
      </c>
    </row>
    <row r="79" spans="1:25" ht="27">
      <c r="A79" s="284" t="s">
        <v>966</v>
      </c>
      <c r="B79" s="284" t="s">
        <v>967</v>
      </c>
      <c r="C79" s="284" t="s">
        <v>1727</v>
      </c>
      <c r="D79" s="284" t="s">
        <v>623</v>
      </c>
      <c r="E79" s="284" t="s">
        <v>415</v>
      </c>
      <c r="F79" s="284" t="s">
        <v>1728</v>
      </c>
      <c r="G79" s="284" t="s">
        <v>1729</v>
      </c>
      <c r="H79" s="284" t="s">
        <v>1730</v>
      </c>
      <c r="I79" s="284" t="s">
        <v>624</v>
      </c>
      <c r="J79" s="284" t="s">
        <v>1731</v>
      </c>
      <c r="K79" s="284" t="s">
        <v>1732</v>
      </c>
      <c r="L79" s="284" t="s">
        <v>1733</v>
      </c>
      <c r="M79" s="284" t="s">
        <v>1734</v>
      </c>
      <c r="N79" s="284" t="s">
        <v>1735</v>
      </c>
      <c r="O79" s="284" t="s">
        <v>1736</v>
      </c>
      <c r="P79" s="284" t="s">
        <v>1737</v>
      </c>
      <c r="Q79" s="284" t="s">
        <v>980</v>
      </c>
      <c r="R79" s="284" t="s">
        <v>981</v>
      </c>
      <c r="S79" s="284" t="s">
        <v>1738</v>
      </c>
      <c r="T79" s="284" t="s">
        <v>625</v>
      </c>
      <c r="U79" s="284" t="s">
        <v>626</v>
      </c>
      <c r="V79" s="284" t="s">
        <v>983</v>
      </c>
      <c r="W79" s="284" t="s">
        <v>983</v>
      </c>
      <c r="X79" s="284" t="s">
        <v>625</v>
      </c>
      <c r="Y79" s="284" t="s">
        <v>626</v>
      </c>
    </row>
    <row r="80" spans="1:25" ht="27">
      <c r="A80" s="284" t="s">
        <v>1739</v>
      </c>
      <c r="B80" s="284" t="s">
        <v>1740</v>
      </c>
      <c r="C80" s="284" t="s">
        <v>1741</v>
      </c>
      <c r="D80" s="284" t="s">
        <v>630</v>
      </c>
      <c r="E80" s="284" t="s">
        <v>376</v>
      </c>
      <c r="F80" s="284" t="s">
        <v>1742</v>
      </c>
      <c r="G80" s="284" t="s">
        <v>1743</v>
      </c>
      <c r="H80" s="284" t="s">
        <v>1744</v>
      </c>
      <c r="I80" s="284" t="s">
        <v>631</v>
      </c>
      <c r="J80" s="284" t="s">
        <v>1745</v>
      </c>
      <c r="K80" s="284" t="s">
        <v>974</v>
      </c>
      <c r="L80" s="284" t="s">
        <v>1182</v>
      </c>
      <c r="M80" s="284" t="s">
        <v>1183</v>
      </c>
      <c r="N80" s="284" t="s">
        <v>1746</v>
      </c>
      <c r="O80" s="284" t="s">
        <v>1747</v>
      </c>
      <c r="P80" s="284" t="s">
        <v>1748</v>
      </c>
      <c r="Q80" s="284" t="s">
        <v>980</v>
      </c>
      <c r="R80" s="284" t="s">
        <v>981</v>
      </c>
      <c r="S80" s="284" t="s">
        <v>1316</v>
      </c>
      <c r="T80" s="284" t="s">
        <v>514</v>
      </c>
      <c r="U80" s="284" t="s">
        <v>515</v>
      </c>
      <c r="V80" s="284" t="s">
        <v>983</v>
      </c>
      <c r="W80" s="284" t="s">
        <v>983</v>
      </c>
      <c r="X80" s="284" t="s">
        <v>514</v>
      </c>
      <c r="Y80" s="284" t="s">
        <v>515</v>
      </c>
    </row>
    <row r="81" spans="1:25" ht="27">
      <c r="A81" s="284" t="s">
        <v>1739</v>
      </c>
      <c r="B81" s="284" t="s">
        <v>1740</v>
      </c>
      <c r="C81" s="284" t="s">
        <v>1749</v>
      </c>
      <c r="D81" s="284" t="s">
        <v>632</v>
      </c>
      <c r="E81" s="284" t="s">
        <v>377</v>
      </c>
      <c r="F81" s="284" t="s">
        <v>1750</v>
      </c>
      <c r="G81" s="284" t="s">
        <v>1751</v>
      </c>
      <c r="H81" s="284" t="s">
        <v>1752</v>
      </c>
      <c r="I81" s="285" t="s">
        <v>1753</v>
      </c>
      <c r="J81" s="284" t="s">
        <v>1754</v>
      </c>
      <c r="K81" s="284" t="s">
        <v>974</v>
      </c>
      <c r="L81" s="284" t="s">
        <v>1755</v>
      </c>
      <c r="M81" s="284" t="s">
        <v>1756</v>
      </c>
      <c r="N81" s="284" t="s">
        <v>1757</v>
      </c>
      <c r="O81" s="284" t="s">
        <v>1758</v>
      </c>
      <c r="P81" s="284" t="s">
        <v>1759</v>
      </c>
      <c r="Q81" s="284" t="s">
        <v>980</v>
      </c>
      <c r="R81" s="284" t="s">
        <v>1030</v>
      </c>
      <c r="S81" s="284" t="s">
        <v>1316</v>
      </c>
      <c r="T81" s="284" t="s">
        <v>514</v>
      </c>
      <c r="U81" s="284" t="s">
        <v>515</v>
      </c>
      <c r="V81" s="284" t="s">
        <v>983</v>
      </c>
      <c r="W81" s="284" t="s">
        <v>983</v>
      </c>
      <c r="X81" s="284" t="s">
        <v>514</v>
      </c>
      <c r="Y81" s="284" t="s">
        <v>515</v>
      </c>
    </row>
    <row r="82" spans="1:25" s="290" customFormat="1" ht="27">
      <c r="A82" s="288" t="s">
        <v>1760</v>
      </c>
      <c r="B82" s="288" t="s">
        <v>1761</v>
      </c>
      <c r="C82" s="288" t="s">
        <v>1762</v>
      </c>
      <c r="D82" s="288" t="s">
        <v>900</v>
      </c>
      <c r="E82" s="288" t="s">
        <v>1763</v>
      </c>
      <c r="F82" s="288" t="s">
        <v>1764</v>
      </c>
      <c r="G82" s="288" t="s">
        <v>1765</v>
      </c>
      <c r="H82" s="288" t="s">
        <v>1766</v>
      </c>
      <c r="I82" s="288" t="s">
        <v>1262</v>
      </c>
      <c r="J82" s="288" t="s">
        <v>1767</v>
      </c>
      <c r="K82" s="288" t="s">
        <v>1768</v>
      </c>
      <c r="L82" s="288" t="s">
        <v>1769</v>
      </c>
      <c r="M82" s="288" t="s">
        <v>1770</v>
      </c>
      <c r="N82" s="288" t="s">
        <v>1771</v>
      </c>
      <c r="O82" s="288" t="s">
        <v>1772</v>
      </c>
      <c r="P82" s="288" t="s">
        <v>1773</v>
      </c>
      <c r="Q82" s="288" t="s">
        <v>1774</v>
      </c>
      <c r="R82" s="288" t="s">
        <v>1122</v>
      </c>
      <c r="S82" s="289" t="s">
        <v>1775</v>
      </c>
      <c r="T82" s="288" t="s">
        <v>1776</v>
      </c>
      <c r="U82" s="288" t="s">
        <v>1777</v>
      </c>
      <c r="X82" s="288" t="s">
        <v>1778</v>
      </c>
      <c r="Y82" s="288" t="s">
        <v>1777</v>
      </c>
    </row>
    <row r="83" spans="1:25" s="290" customFormat="1" ht="27">
      <c r="A83" s="291" t="s">
        <v>1739</v>
      </c>
      <c r="B83" s="291" t="s">
        <v>1740</v>
      </c>
      <c r="C83" s="291" t="s">
        <v>1779</v>
      </c>
      <c r="D83" s="291" t="s">
        <v>633</v>
      </c>
      <c r="E83" s="291" t="s">
        <v>418</v>
      </c>
      <c r="F83" s="291" t="s">
        <v>1780</v>
      </c>
      <c r="G83" s="291" t="s">
        <v>1781</v>
      </c>
      <c r="H83" s="291" t="s">
        <v>1782</v>
      </c>
      <c r="I83" s="291" t="s">
        <v>1783</v>
      </c>
      <c r="J83" s="291" t="s">
        <v>1784</v>
      </c>
      <c r="K83" s="291" t="s">
        <v>1785</v>
      </c>
      <c r="L83" s="291" t="s">
        <v>1785</v>
      </c>
      <c r="M83" s="291" t="s">
        <v>1785</v>
      </c>
      <c r="N83" s="291" t="s">
        <v>1786</v>
      </c>
      <c r="O83" s="291" t="s">
        <v>1787</v>
      </c>
      <c r="P83" s="291" t="s">
        <v>1788</v>
      </c>
      <c r="Q83" s="291" t="s">
        <v>1789</v>
      </c>
      <c r="R83" s="291" t="s">
        <v>999</v>
      </c>
      <c r="S83" s="291" t="s">
        <v>1790</v>
      </c>
      <c r="T83" s="291" t="s">
        <v>634</v>
      </c>
      <c r="U83" s="291" t="s">
        <v>1791</v>
      </c>
      <c r="V83" s="291" t="s">
        <v>983</v>
      </c>
      <c r="W83" s="291" t="s">
        <v>983</v>
      </c>
      <c r="X83" s="291" t="s">
        <v>634</v>
      </c>
      <c r="Y83" s="291" t="s">
        <v>910</v>
      </c>
    </row>
  </sheetData>
  <autoFilter ref="A1:Y83"/>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2.75" customHeight="1" thickBot="1">
      <c r="C1" s="334" t="s">
        <v>24</v>
      </c>
      <c r="D1" s="334"/>
      <c r="E1" s="334"/>
      <c r="F1" s="334"/>
      <c r="G1" s="334"/>
      <c r="H1" s="334"/>
      <c r="I1" s="334"/>
      <c r="J1" s="334"/>
      <c r="K1" s="334"/>
      <c r="L1" s="334"/>
      <c r="M1" s="58"/>
    </row>
    <row r="2" spans="3:13" ht="13.5" customHeight="1">
      <c r="C2" s="19" t="s">
        <v>25</v>
      </c>
      <c r="D2" s="20" t="s">
        <v>26</v>
      </c>
      <c r="E2" s="20" t="s">
        <v>27</v>
      </c>
      <c r="F2" s="20" t="s">
        <v>28</v>
      </c>
      <c r="G2" s="21" t="s">
        <v>29</v>
      </c>
      <c r="H2" s="19" t="s">
        <v>25</v>
      </c>
      <c r="I2" s="20" t="s">
        <v>26</v>
      </c>
      <c r="J2" s="20" t="s">
        <v>27</v>
      </c>
      <c r="K2" s="20" t="s">
        <v>28</v>
      </c>
      <c r="L2" s="22" t="s">
        <v>29</v>
      </c>
      <c r="M2" s="56"/>
    </row>
    <row r="3" spans="3:13" ht="12" customHeight="1">
      <c r="C3" s="23" t="s">
        <v>30</v>
      </c>
      <c r="D3" s="24" t="s">
        <v>31</v>
      </c>
      <c r="E3" s="25" t="s">
        <v>32</v>
      </c>
      <c r="F3" s="25"/>
      <c r="G3" s="26"/>
      <c r="H3" s="27" t="s">
        <v>33</v>
      </c>
      <c r="I3" s="28" t="s">
        <v>34</v>
      </c>
      <c r="J3" s="28" t="s">
        <v>35</v>
      </c>
      <c r="K3" s="28"/>
      <c r="L3" s="29"/>
      <c r="M3" s="56"/>
    </row>
    <row r="4" spans="3:13" ht="12" customHeight="1">
      <c r="C4" s="23" t="s">
        <v>36</v>
      </c>
      <c r="D4" s="24" t="s">
        <v>37</v>
      </c>
      <c r="E4" s="25" t="s">
        <v>38</v>
      </c>
      <c r="F4" s="25" t="s">
        <v>39</v>
      </c>
      <c r="G4" s="26" t="s">
        <v>40</v>
      </c>
      <c r="H4" s="23" t="s">
        <v>420</v>
      </c>
      <c r="I4" s="24" t="s">
        <v>41</v>
      </c>
      <c r="J4" s="25" t="s">
        <v>42</v>
      </c>
      <c r="K4" s="25" t="s">
        <v>43</v>
      </c>
      <c r="L4" s="30"/>
      <c r="M4" s="53"/>
    </row>
    <row r="5" spans="3:13" ht="12" customHeight="1">
      <c r="C5" s="23" t="s">
        <v>44</v>
      </c>
      <c r="D5" s="24" t="s">
        <v>45</v>
      </c>
      <c r="E5" s="25" t="s">
        <v>46</v>
      </c>
      <c r="F5" s="25" t="s">
        <v>47</v>
      </c>
      <c r="G5" s="26"/>
      <c r="H5" s="23" t="s">
        <v>48</v>
      </c>
      <c r="I5" s="24" t="s">
        <v>49</v>
      </c>
      <c r="J5" s="25" t="s">
        <v>50</v>
      </c>
      <c r="K5" s="25" t="s">
        <v>51</v>
      </c>
      <c r="L5" s="30" t="s">
        <v>52</v>
      </c>
      <c r="M5" s="53"/>
    </row>
    <row r="6" spans="3:13" ht="12" customHeight="1">
      <c r="C6" s="23" t="s">
        <v>53</v>
      </c>
      <c r="D6" s="24" t="s">
        <v>54</v>
      </c>
      <c r="E6" s="25" t="s">
        <v>55</v>
      </c>
      <c r="F6" s="25" t="s">
        <v>56</v>
      </c>
      <c r="G6" s="26"/>
      <c r="H6" s="23" t="s">
        <v>57</v>
      </c>
      <c r="I6" s="24" t="s">
        <v>58</v>
      </c>
      <c r="J6" s="25" t="s">
        <v>59</v>
      </c>
      <c r="K6" s="25"/>
      <c r="L6" s="30"/>
      <c r="M6" s="53"/>
    </row>
    <row r="7" spans="3:13" ht="12" customHeight="1">
      <c r="C7" s="23" t="s">
        <v>60</v>
      </c>
      <c r="D7" s="25">
        <v>316901</v>
      </c>
      <c r="E7" s="25" t="s">
        <v>61</v>
      </c>
      <c r="F7" s="25"/>
      <c r="G7" s="26"/>
      <c r="H7" s="23" t="s">
        <v>62</v>
      </c>
      <c r="I7" s="24">
        <v>316923</v>
      </c>
      <c r="J7" s="25" t="s">
        <v>63</v>
      </c>
      <c r="K7" s="25" t="s">
        <v>64</v>
      </c>
      <c r="L7" s="30"/>
      <c r="M7" s="53"/>
    </row>
    <row r="8" spans="3:13" ht="12" customHeight="1">
      <c r="C8" s="23" t="s">
        <v>65</v>
      </c>
      <c r="D8" s="24" t="s">
        <v>66</v>
      </c>
      <c r="E8" s="25" t="s">
        <v>67</v>
      </c>
      <c r="F8" s="25" t="s">
        <v>68</v>
      </c>
      <c r="G8" s="26"/>
      <c r="H8" s="23" t="s">
        <v>69</v>
      </c>
      <c r="I8" s="24" t="s">
        <v>70</v>
      </c>
      <c r="J8" s="25" t="s">
        <v>71</v>
      </c>
      <c r="K8" s="25" t="s">
        <v>72</v>
      </c>
      <c r="L8" s="30"/>
      <c r="M8" s="53"/>
    </row>
    <row r="9" spans="3:13" ht="12" customHeight="1">
      <c r="C9" s="31" t="s">
        <v>73</v>
      </c>
      <c r="D9" s="24" t="s">
        <v>74</v>
      </c>
      <c r="E9" s="25" t="s">
        <v>75</v>
      </c>
      <c r="F9" s="25" t="s">
        <v>76</v>
      </c>
      <c r="G9" s="26" t="s">
        <v>77</v>
      </c>
      <c r="H9" s="23" t="s">
        <v>78</v>
      </c>
      <c r="I9" s="24" t="s">
        <v>79</v>
      </c>
      <c r="J9" s="25" t="s">
        <v>80</v>
      </c>
      <c r="K9" s="25" t="s">
        <v>81</v>
      </c>
      <c r="L9" s="30"/>
      <c r="M9" s="53"/>
    </row>
    <row r="10" spans="3:13" ht="12" customHeight="1">
      <c r="C10" s="23" t="s">
        <v>82</v>
      </c>
      <c r="D10" s="24" t="s">
        <v>83</v>
      </c>
      <c r="E10" s="25" t="s">
        <v>84</v>
      </c>
      <c r="F10" s="25" t="s">
        <v>85</v>
      </c>
      <c r="G10" s="26"/>
      <c r="H10" s="23" t="s">
        <v>86</v>
      </c>
      <c r="I10" s="25">
        <v>123302</v>
      </c>
      <c r="J10" s="25" t="s">
        <v>87</v>
      </c>
      <c r="K10" s="25" t="s">
        <v>88</v>
      </c>
      <c r="L10" s="30"/>
      <c r="M10" s="53"/>
    </row>
    <row r="11" spans="3:13" ht="12" customHeight="1">
      <c r="C11" s="23" t="s">
        <v>89</v>
      </c>
      <c r="D11" s="24" t="s">
        <v>90</v>
      </c>
      <c r="E11" s="25" t="s">
        <v>91</v>
      </c>
      <c r="F11" s="25" t="s">
        <v>92</v>
      </c>
      <c r="G11" s="26" t="s">
        <v>93</v>
      </c>
      <c r="H11" s="23" t="s">
        <v>94</v>
      </c>
      <c r="I11" s="25">
        <v>113301</v>
      </c>
      <c r="J11" s="25" t="s">
        <v>95</v>
      </c>
      <c r="K11" s="25" t="s">
        <v>96</v>
      </c>
      <c r="L11" s="30" t="s">
        <v>97</v>
      </c>
      <c r="M11" s="53"/>
    </row>
    <row r="12" spans="3:13" ht="12" customHeight="1">
      <c r="C12" s="32" t="s">
        <v>98</v>
      </c>
      <c r="D12" s="33" t="s">
        <v>99</v>
      </c>
      <c r="E12" s="25" t="s">
        <v>100</v>
      </c>
      <c r="F12" s="25" t="s">
        <v>101</v>
      </c>
      <c r="G12" s="26"/>
      <c r="H12" s="23" t="s">
        <v>102</v>
      </c>
      <c r="I12" s="25">
        <v>123301</v>
      </c>
      <c r="J12" s="25" t="s">
        <v>103</v>
      </c>
      <c r="K12" s="25" t="s">
        <v>104</v>
      </c>
      <c r="L12" s="30" t="s">
        <v>105</v>
      </c>
      <c r="M12" s="53"/>
    </row>
    <row r="13" spans="3:13" ht="12" customHeight="1">
      <c r="C13" s="23" t="s">
        <v>106</v>
      </c>
      <c r="D13" s="24" t="s">
        <v>107</v>
      </c>
      <c r="E13" s="25" t="s">
        <v>108</v>
      </c>
      <c r="F13" s="25" t="s">
        <v>109</v>
      </c>
      <c r="G13" s="26"/>
      <c r="H13" s="23" t="s">
        <v>110</v>
      </c>
      <c r="I13" s="24" t="s">
        <v>111</v>
      </c>
      <c r="J13" s="25" t="s">
        <v>112</v>
      </c>
      <c r="K13" s="25"/>
      <c r="L13" s="30"/>
      <c r="M13" s="53"/>
    </row>
    <row r="14" spans="3:13" ht="12" customHeight="1">
      <c r="C14" s="23" t="s">
        <v>113</v>
      </c>
      <c r="D14" s="25">
        <v>110401</v>
      </c>
      <c r="E14" s="25" t="s">
        <v>114</v>
      </c>
      <c r="F14" s="25" t="s">
        <v>115</v>
      </c>
      <c r="G14" s="26"/>
      <c r="H14" s="23" t="s">
        <v>116</v>
      </c>
      <c r="I14" s="25">
        <v>113401</v>
      </c>
      <c r="J14" s="25" t="s">
        <v>117</v>
      </c>
      <c r="K14" s="25"/>
      <c r="L14" s="30"/>
      <c r="M14" s="53"/>
    </row>
    <row r="15" spans="3:13" ht="12" customHeight="1">
      <c r="C15" s="23" t="s">
        <v>118</v>
      </c>
      <c r="D15" s="24" t="s">
        <v>119</v>
      </c>
      <c r="E15" s="25" t="s">
        <v>120</v>
      </c>
      <c r="F15" s="25" t="s">
        <v>121</v>
      </c>
      <c r="G15" s="26"/>
      <c r="H15" s="23" t="s">
        <v>122</v>
      </c>
      <c r="I15" s="24" t="s">
        <v>111</v>
      </c>
      <c r="J15" s="25" t="s">
        <v>123</v>
      </c>
      <c r="K15" s="25" t="s">
        <v>124</v>
      </c>
      <c r="L15" s="30" t="s">
        <v>125</v>
      </c>
      <c r="M15" s="53"/>
    </row>
    <row r="16" spans="3:13" ht="12" customHeight="1">
      <c r="C16" s="23" t="s">
        <v>126</v>
      </c>
      <c r="D16" s="24" t="s">
        <v>127</v>
      </c>
      <c r="E16" s="25" t="s">
        <v>128</v>
      </c>
      <c r="F16" s="25" t="s">
        <v>129</v>
      </c>
      <c r="G16" s="26"/>
      <c r="H16" s="23" t="s">
        <v>130</v>
      </c>
      <c r="I16" s="24" t="s">
        <v>131</v>
      </c>
      <c r="J16" s="25" t="s">
        <v>132</v>
      </c>
      <c r="K16" s="25" t="s">
        <v>133</v>
      </c>
      <c r="L16" s="30" t="s">
        <v>421</v>
      </c>
      <c r="M16" s="53"/>
    </row>
    <row r="17" spans="3:13" ht="12" customHeight="1">
      <c r="C17" s="23" t="s">
        <v>134</v>
      </c>
      <c r="D17" s="24" t="s">
        <v>135</v>
      </c>
      <c r="E17" s="25" t="s">
        <v>136</v>
      </c>
      <c r="F17" s="25" t="s">
        <v>137</v>
      </c>
      <c r="G17" s="26"/>
      <c r="H17" s="23" t="s">
        <v>138</v>
      </c>
      <c r="I17" s="25">
        <v>316904</v>
      </c>
      <c r="J17" s="25" t="s">
        <v>139</v>
      </c>
      <c r="K17" s="25" t="s">
        <v>140</v>
      </c>
      <c r="L17" s="30" t="s">
        <v>141</v>
      </c>
      <c r="M17" s="53"/>
    </row>
    <row r="18" spans="3:13" ht="12" customHeight="1">
      <c r="C18" s="23" t="s">
        <v>142</v>
      </c>
      <c r="D18" s="24" t="s">
        <v>143</v>
      </c>
      <c r="E18" s="25" t="s">
        <v>144</v>
      </c>
      <c r="F18" s="25" t="s">
        <v>145</v>
      </c>
      <c r="G18" s="26" t="s">
        <v>146</v>
      </c>
      <c r="H18" s="23" t="s">
        <v>147</v>
      </c>
      <c r="I18" s="24" t="s">
        <v>148</v>
      </c>
      <c r="J18" s="25" t="s">
        <v>149</v>
      </c>
      <c r="K18" s="25" t="s">
        <v>150</v>
      </c>
      <c r="L18" s="30"/>
      <c r="M18" s="53"/>
    </row>
    <row r="19" spans="3:13" ht="12" customHeight="1">
      <c r="C19" s="23" t="s">
        <v>151</v>
      </c>
      <c r="D19" s="24">
        <v>110801</v>
      </c>
      <c r="E19" s="25" t="s">
        <v>152</v>
      </c>
      <c r="F19" s="25" t="s">
        <v>153</v>
      </c>
      <c r="G19" s="26" t="s">
        <v>154</v>
      </c>
      <c r="H19" s="23" t="s">
        <v>155</v>
      </c>
      <c r="I19" s="24" t="s">
        <v>148</v>
      </c>
      <c r="J19" s="25" t="s">
        <v>156</v>
      </c>
      <c r="K19" s="25"/>
      <c r="L19" s="30"/>
      <c r="M19" s="53"/>
    </row>
    <row r="20" spans="3:13" ht="12" customHeight="1">
      <c r="C20" s="23" t="s">
        <v>157</v>
      </c>
      <c r="D20" s="24" t="s">
        <v>158</v>
      </c>
      <c r="E20" s="34" t="s">
        <v>159</v>
      </c>
      <c r="F20" s="34" t="s">
        <v>160</v>
      </c>
      <c r="G20" s="35" t="s">
        <v>161</v>
      </c>
      <c r="H20" s="23" t="s">
        <v>162</v>
      </c>
      <c r="I20" s="24">
        <v>316924</v>
      </c>
      <c r="J20" s="25" t="s">
        <v>163</v>
      </c>
      <c r="K20" s="25" t="s">
        <v>164</v>
      </c>
      <c r="L20" s="30"/>
      <c r="M20" s="53"/>
    </row>
    <row r="21" spans="3:13" ht="12" customHeight="1">
      <c r="C21" s="23" t="s">
        <v>165</v>
      </c>
      <c r="D21" s="24" t="s">
        <v>166</v>
      </c>
      <c r="E21" s="25" t="s">
        <v>167</v>
      </c>
      <c r="F21" s="25"/>
      <c r="G21" s="26"/>
      <c r="H21" s="23" t="s">
        <v>168</v>
      </c>
      <c r="I21" s="25">
        <v>316902</v>
      </c>
      <c r="J21" s="25" t="s">
        <v>169</v>
      </c>
      <c r="K21" s="25" t="s">
        <v>170</v>
      </c>
      <c r="L21" s="30"/>
      <c r="M21" s="53"/>
    </row>
    <row r="22" spans="3:13" ht="12" customHeight="1">
      <c r="C22" s="23" t="s">
        <v>171</v>
      </c>
      <c r="D22" s="24" t="s">
        <v>172</v>
      </c>
      <c r="E22" s="25" t="s">
        <v>173</v>
      </c>
      <c r="F22" s="25"/>
      <c r="G22" s="26"/>
      <c r="H22" s="23" t="s">
        <v>174</v>
      </c>
      <c r="I22" s="24" t="s">
        <v>175</v>
      </c>
      <c r="J22" s="25" t="s">
        <v>176</v>
      </c>
      <c r="K22" s="25"/>
      <c r="L22" s="30"/>
      <c r="M22" s="53"/>
    </row>
    <row r="23" spans="3:13" ht="12" customHeight="1">
      <c r="C23" s="23" t="s">
        <v>177</v>
      </c>
      <c r="D23" s="25">
        <v>110801</v>
      </c>
      <c r="E23" s="25" t="s">
        <v>178</v>
      </c>
      <c r="F23" s="25" t="s">
        <v>179</v>
      </c>
      <c r="G23" s="26" t="s">
        <v>180</v>
      </c>
      <c r="H23" s="23" t="s">
        <v>181</v>
      </c>
      <c r="I23" s="24" t="s">
        <v>182</v>
      </c>
      <c r="J23" s="25" t="s">
        <v>183</v>
      </c>
      <c r="K23" s="25" t="s">
        <v>184</v>
      </c>
      <c r="L23" s="30"/>
      <c r="M23" s="53"/>
    </row>
    <row r="24" spans="3:13" ht="12" customHeight="1">
      <c r="C24" s="23" t="s">
        <v>185</v>
      </c>
      <c r="D24" s="24" t="s">
        <v>186</v>
      </c>
      <c r="E24" s="25" t="s">
        <v>187</v>
      </c>
      <c r="F24" s="25" t="s">
        <v>188</v>
      </c>
      <c r="G24" s="26"/>
      <c r="H24" s="31" t="s">
        <v>189</v>
      </c>
      <c r="I24" s="24" t="s">
        <v>190</v>
      </c>
      <c r="J24" s="25" t="s">
        <v>191</v>
      </c>
      <c r="K24" s="25" t="s">
        <v>192</v>
      </c>
      <c r="L24" s="30" t="s">
        <v>193</v>
      </c>
      <c r="M24" s="53"/>
    </row>
    <row r="25" spans="3:13" ht="12" customHeight="1">
      <c r="C25" s="23" t="s">
        <v>194</v>
      </c>
      <c r="D25" s="24" t="s">
        <v>195</v>
      </c>
      <c r="E25" s="25" t="s">
        <v>196</v>
      </c>
      <c r="F25" s="25"/>
      <c r="G25" s="26"/>
      <c r="H25" s="23" t="s">
        <v>197</v>
      </c>
      <c r="I25" s="24" t="s">
        <v>198</v>
      </c>
      <c r="J25" s="25" t="s">
        <v>199</v>
      </c>
      <c r="K25" s="25" t="s">
        <v>200</v>
      </c>
      <c r="L25" s="30"/>
      <c r="M25" s="53"/>
    </row>
    <row r="26" spans="3:13" ht="12" customHeight="1">
      <c r="C26" s="31" t="s">
        <v>201</v>
      </c>
      <c r="D26" s="25">
        <v>316902</v>
      </c>
      <c r="E26" s="25" t="s">
        <v>202</v>
      </c>
      <c r="F26" s="25" t="s">
        <v>203</v>
      </c>
      <c r="G26" s="26" t="s">
        <v>204</v>
      </c>
      <c r="H26" s="23" t="s">
        <v>205</v>
      </c>
      <c r="I26" s="24" t="s">
        <v>206</v>
      </c>
      <c r="J26" s="25" t="s">
        <v>207</v>
      </c>
      <c r="K26" s="25" t="s">
        <v>208</v>
      </c>
      <c r="L26" s="30"/>
      <c r="M26" s="53"/>
    </row>
    <row r="27" spans="3:13" ht="12" customHeight="1">
      <c r="C27" s="253" t="s">
        <v>209</v>
      </c>
      <c r="D27" s="24" t="s">
        <v>210</v>
      </c>
      <c r="E27" s="25" t="s">
        <v>211</v>
      </c>
      <c r="F27" s="25"/>
      <c r="G27" s="26"/>
      <c r="H27" s="23" t="s">
        <v>212</v>
      </c>
      <c r="I27" s="25">
        <v>113801</v>
      </c>
      <c r="J27" s="25" t="s">
        <v>213</v>
      </c>
      <c r="K27" s="25" t="s">
        <v>214</v>
      </c>
      <c r="L27" s="30" t="s">
        <v>215</v>
      </c>
      <c r="M27" s="53"/>
    </row>
    <row r="28" spans="3:13" ht="12" customHeight="1">
      <c r="C28" s="23" t="s">
        <v>216</v>
      </c>
      <c r="D28" s="25">
        <v>316904</v>
      </c>
      <c r="E28" s="25" t="s">
        <v>217</v>
      </c>
      <c r="F28" s="25" t="s">
        <v>218</v>
      </c>
      <c r="G28" s="26"/>
      <c r="H28" s="23" t="s">
        <v>219</v>
      </c>
      <c r="I28" s="24" t="s">
        <v>220</v>
      </c>
      <c r="J28" s="25" t="s">
        <v>221</v>
      </c>
      <c r="K28" s="25"/>
      <c r="L28" s="30"/>
      <c r="M28" s="53"/>
    </row>
    <row r="29" spans="3:13" ht="12" customHeight="1">
      <c r="C29" s="23" t="s">
        <v>222</v>
      </c>
      <c r="D29" s="24" t="s">
        <v>223</v>
      </c>
      <c r="E29" s="25" t="s">
        <v>224</v>
      </c>
      <c r="F29" s="25" t="s">
        <v>225</v>
      </c>
      <c r="G29" s="26"/>
      <c r="H29" s="23" t="s">
        <v>226</v>
      </c>
      <c r="I29" s="25">
        <v>316906</v>
      </c>
      <c r="J29" s="25" t="s">
        <v>227</v>
      </c>
      <c r="K29" s="25" t="s">
        <v>228</v>
      </c>
      <c r="L29" s="30"/>
      <c r="M29" s="53"/>
    </row>
    <row r="30" spans="3:13" ht="12" customHeight="1">
      <c r="C30" s="23" t="s">
        <v>229</v>
      </c>
      <c r="D30" s="25">
        <v>261001</v>
      </c>
      <c r="E30" s="25" t="s">
        <v>230</v>
      </c>
      <c r="F30" s="25" t="s">
        <v>231</v>
      </c>
      <c r="G30" s="26"/>
      <c r="H30" s="23" t="s">
        <v>232</v>
      </c>
      <c r="I30" s="25">
        <v>113802</v>
      </c>
      <c r="J30" s="25" t="s">
        <v>233</v>
      </c>
      <c r="K30" s="25"/>
      <c r="L30" s="30"/>
      <c r="M30" s="53"/>
    </row>
    <row r="31" spans="3:13" ht="12" customHeight="1">
      <c r="C31" s="23" t="s">
        <v>234</v>
      </c>
      <c r="D31" s="24" t="s">
        <v>235</v>
      </c>
      <c r="E31" s="25" t="s">
        <v>236</v>
      </c>
      <c r="F31" s="25" t="s">
        <v>237</v>
      </c>
      <c r="G31" s="26"/>
      <c r="H31" s="23" t="s">
        <v>238</v>
      </c>
      <c r="I31" s="36">
        <v>124201</v>
      </c>
      <c r="J31" s="36" t="s">
        <v>239</v>
      </c>
      <c r="K31" s="36" t="s">
        <v>240</v>
      </c>
      <c r="L31" s="37" t="s">
        <v>241</v>
      </c>
      <c r="M31" s="53"/>
    </row>
    <row r="32" spans="3:13" ht="12" customHeight="1">
      <c r="C32" s="23" t="s">
        <v>242</v>
      </c>
      <c r="D32" s="24" t="s">
        <v>243</v>
      </c>
      <c r="E32" s="25" t="s">
        <v>244</v>
      </c>
      <c r="F32" s="25"/>
      <c r="G32" s="26"/>
      <c r="H32" s="32" t="s">
        <v>245</v>
      </c>
      <c r="I32" s="33" t="s">
        <v>246</v>
      </c>
      <c r="J32" s="25" t="s">
        <v>247</v>
      </c>
      <c r="K32" s="25"/>
      <c r="L32" s="30"/>
      <c r="M32" s="53"/>
    </row>
    <row r="33" spans="3:71" ht="12" customHeight="1">
      <c r="C33" s="23" t="s">
        <v>248</v>
      </c>
      <c r="D33" s="24" t="s">
        <v>249</v>
      </c>
      <c r="E33" s="25" t="s">
        <v>250</v>
      </c>
      <c r="F33" s="25" t="s">
        <v>251</v>
      </c>
      <c r="G33" s="26" t="s">
        <v>252</v>
      </c>
      <c r="H33" s="38" t="s">
        <v>253</v>
      </c>
      <c r="I33" s="33" t="s">
        <v>254</v>
      </c>
      <c r="J33" s="26" t="s">
        <v>255</v>
      </c>
      <c r="K33" s="25"/>
      <c r="L33" s="39"/>
      <c r="M33" s="53"/>
      <c r="BS33" s="40"/>
    </row>
    <row r="34" spans="3:71" ht="12" customHeight="1">
      <c r="C34" s="23" t="s">
        <v>256</v>
      </c>
      <c r="D34" s="25">
        <v>110201</v>
      </c>
      <c r="E34" s="25" t="s">
        <v>257</v>
      </c>
      <c r="F34" s="25" t="s">
        <v>258</v>
      </c>
      <c r="G34" s="26"/>
      <c r="H34" s="41" t="s">
        <v>259</v>
      </c>
      <c r="I34" s="24" t="s">
        <v>254</v>
      </c>
      <c r="J34" s="335" t="s">
        <v>838</v>
      </c>
      <c r="K34" s="336"/>
      <c r="L34" s="57"/>
      <c r="M34" s="51"/>
    </row>
    <row r="35" spans="3:71" ht="12" customHeight="1">
      <c r="C35" s="23" t="s">
        <v>260</v>
      </c>
      <c r="D35" s="25">
        <v>120201</v>
      </c>
      <c r="E35" s="25" t="s">
        <v>261</v>
      </c>
      <c r="F35" s="25" t="s">
        <v>262</v>
      </c>
      <c r="G35" s="26"/>
      <c r="H35" s="23" t="s">
        <v>263</v>
      </c>
      <c r="I35" s="42" t="s">
        <v>264</v>
      </c>
      <c r="J35" s="34" t="s">
        <v>265</v>
      </c>
      <c r="K35" s="34"/>
      <c r="L35" s="43"/>
      <c r="M35" s="53"/>
    </row>
    <row r="36" spans="3:71" ht="12" customHeight="1">
      <c r="C36" s="23" t="s">
        <v>266</v>
      </c>
      <c r="D36" s="392">
        <v>116900</v>
      </c>
      <c r="E36" s="25" t="s">
        <v>267</v>
      </c>
      <c r="F36" s="25" t="s">
        <v>268</v>
      </c>
      <c r="G36" s="30"/>
      <c r="H36" s="23" t="s">
        <v>269</v>
      </c>
      <c r="I36" s="24" t="s">
        <v>270</v>
      </c>
      <c r="J36" s="25" t="s">
        <v>271</v>
      </c>
      <c r="K36" s="25" t="s">
        <v>272</v>
      </c>
      <c r="L36" s="30" t="s">
        <v>273</v>
      </c>
      <c r="M36" s="53"/>
    </row>
    <row r="37" spans="3:71" ht="12" customHeight="1">
      <c r="C37" s="23" t="s">
        <v>1793</v>
      </c>
      <c r="D37" s="393"/>
      <c r="E37" s="25" t="s">
        <v>1794</v>
      </c>
      <c r="F37" s="25"/>
      <c r="G37" s="293"/>
      <c r="H37" s="44" t="s">
        <v>278</v>
      </c>
      <c r="I37" s="24" t="s">
        <v>279</v>
      </c>
      <c r="J37" s="25" t="s">
        <v>280</v>
      </c>
      <c r="K37" s="25"/>
      <c r="L37" s="30"/>
      <c r="M37" s="53"/>
    </row>
    <row r="38" spans="3:71" ht="12" customHeight="1">
      <c r="C38" s="23" t="s">
        <v>274</v>
      </c>
      <c r="D38" s="24" t="s">
        <v>275</v>
      </c>
      <c r="E38" s="25" t="s">
        <v>276</v>
      </c>
      <c r="F38" s="25" t="s">
        <v>277</v>
      </c>
      <c r="G38" s="26"/>
      <c r="H38" s="23" t="s">
        <v>284</v>
      </c>
      <c r="I38" s="24" t="s">
        <v>275</v>
      </c>
      <c r="J38" s="25" t="s">
        <v>285</v>
      </c>
      <c r="K38" s="25"/>
      <c r="L38" s="30"/>
      <c r="M38" s="53"/>
    </row>
    <row r="39" spans="3:71" ht="14.25" customHeight="1">
      <c r="C39" s="32" t="s">
        <v>281</v>
      </c>
      <c r="D39" s="337">
        <v>111501</v>
      </c>
      <c r="E39" s="26" t="s">
        <v>282</v>
      </c>
      <c r="F39" s="26" t="s">
        <v>283</v>
      </c>
      <c r="G39" s="26"/>
      <c r="H39" s="23" t="s">
        <v>286</v>
      </c>
      <c r="I39" s="24" t="s">
        <v>275</v>
      </c>
      <c r="J39" s="25" t="s">
        <v>287</v>
      </c>
      <c r="K39" s="25"/>
      <c r="L39" s="30"/>
      <c r="M39" s="53"/>
    </row>
    <row r="40" spans="3:71" ht="15" customHeight="1">
      <c r="C40" s="32" t="s">
        <v>819</v>
      </c>
      <c r="D40" s="338"/>
      <c r="E40" s="335" t="s">
        <v>818</v>
      </c>
      <c r="F40" s="336"/>
      <c r="G40" s="196"/>
      <c r="H40" s="23" t="s">
        <v>292</v>
      </c>
      <c r="I40" s="24" t="s">
        <v>293</v>
      </c>
      <c r="J40" s="25"/>
      <c r="K40" s="25" t="s">
        <v>294</v>
      </c>
      <c r="L40" s="30" t="s">
        <v>295</v>
      </c>
      <c r="M40" s="53"/>
    </row>
    <row r="41" spans="3:71" ht="12" customHeight="1">
      <c r="C41" s="23" t="s">
        <v>288</v>
      </c>
      <c r="D41" s="24" t="s">
        <v>289</v>
      </c>
      <c r="E41" s="25" t="s">
        <v>290</v>
      </c>
      <c r="F41" s="25" t="s">
        <v>291</v>
      </c>
      <c r="G41" s="26"/>
      <c r="H41" s="23" t="s">
        <v>301</v>
      </c>
      <c r="I41" s="24" t="s">
        <v>302</v>
      </c>
      <c r="J41" s="25" t="s">
        <v>303</v>
      </c>
      <c r="K41" s="25" t="s">
        <v>304</v>
      </c>
      <c r="L41" s="30" t="s">
        <v>305</v>
      </c>
      <c r="M41" s="53"/>
    </row>
    <row r="42" spans="3:71" ht="12" customHeight="1">
      <c r="C42" s="23" t="s">
        <v>296</v>
      </c>
      <c r="D42" s="24" t="s">
        <v>297</v>
      </c>
      <c r="E42" s="25" t="s">
        <v>298</v>
      </c>
      <c r="F42" s="25" t="s">
        <v>299</v>
      </c>
      <c r="G42" s="26" t="s">
        <v>300</v>
      </c>
      <c r="H42" s="23" t="s">
        <v>309</v>
      </c>
      <c r="I42" s="25">
        <v>326902</v>
      </c>
      <c r="J42" s="25"/>
      <c r="K42" s="25"/>
      <c r="L42" s="30" t="s">
        <v>310</v>
      </c>
      <c r="M42" s="53"/>
    </row>
    <row r="43" spans="3:71" ht="12" customHeight="1">
      <c r="C43" s="23" t="s">
        <v>306</v>
      </c>
      <c r="D43" s="25">
        <v>316901</v>
      </c>
      <c r="E43" s="25" t="s">
        <v>307</v>
      </c>
      <c r="F43" s="25" t="s">
        <v>308</v>
      </c>
      <c r="G43" s="26"/>
      <c r="H43" s="23" t="s">
        <v>315</v>
      </c>
      <c r="I43" s="24" t="s">
        <v>316</v>
      </c>
      <c r="J43" s="25"/>
      <c r="K43" s="25"/>
      <c r="L43" s="30" t="s">
        <v>317</v>
      </c>
      <c r="M43" s="53"/>
    </row>
    <row r="44" spans="3:71" ht="12" customHeight="1">
      <c r="C44" s="23" t="s">
        <v>311</v>
      </c>
      <c r="D44" s="25">
        <v>112401</v>
      </c>
      <c r="E44" s="25" t="s">
        <v>312</v>
      </c>
      <c r="F44" s="25" t="s">
        <v>313</v>
      </c>
      <c r="G44" s="26" t="s">
        <v>314</v>
      </c>
      <c r="H44" s="23" t="s">
        <v>322</v>
      </c>
      <c r="I44" s="24" t="s">
        <v>323</v>
      </c>
      <c r="J44" s="25"/>
      <c r="K44" s="25"/>
      <c r="L44" s="30" t="s">
        <v>324</v>
      </c>
      <c r="M44" s="53"/>
    </row>
    <row r="45" spans="3:71" ht="12" customHeight="1">
      <c r="C45" s="23" t="s">
        <v>318</v>
      </c>
      <c r="D45" s="25">
        <v>122501</v>
      </c>
      <c r="E45" s="25" t="s">
        <v>319</v>
      </c>
      <c r="F45" s="25" t="s">
        <v>320</v>
      </c>
      <c r="G45" s="26" t="s">
        <v>321</v>
      </c>
      <c r="H45" s="23" t="s">
        <v>328</v>
      </c>
      <c r="I45" s="24" t="s">
        <v>329</v>
      </c>
      <c r="J45" s="25"/>
      <c r="K45" s="25"/>
      <c r="L45" s="30" t="s">
        <v>330</v>
      </c>
      <c r="M45" s="53"/>
    </row>
    <row r="46" spans="3:71" ht="12" customHeight="1">
      <c r="C46" s="32" t="s">
        <v>325</v>
      </c>
      <c r="D46" s="36">
        <v>316905</v>
      </c>
      <c r="E46" s="36" t="s">
        <v>326</v>
      </c>
      <c r="F46" s="36" t="s">
        <v>327</v>
      </c>
      <c r="G46" s="45"/>
      <c r="H46" s="23" t="s">
        <v>336</v>
      </c>
      <c r="I46" s="24" t="s">
        <v>337</v>
      </c>
      <c r="J46" s="25"/>
      <c r="K46" s="25"/>
      <c r="L46" s="30" t="s">
        <v>338</v>
      </c>
      <c r="M46" s="53"/>
    </row>
    <row r="47" spans="3:71" ht="12" customHeight="1" thickBot="1">
      <c r="C47" s="23" t="s">
        <v>331</v>
      </c>
      <c r="D47" s="24" t="s">
        <v>332</v>
      </c>
      <c r="E47" s="25" t="s">
        <v>333</v>
      </c>
      <c r="F47" s="25" t="s">
        <v>334</v>
      </c>
      <c r="G47" s="26" t="s">
        <v>335</v>
      </c>
      <c r="H47" s="46" t="s">
        <v>1792</v>
      </c>
      <c r="I47" s="47" t="s">
        <v>342</v>
      </c>
      <c r="J47" s="48"/>
      <c r="K47" s="48"/>
      <c r="L47" s="49" t="s">
        <v>343</v>
      </c>
      <c r="M47" s="53"/>
    </row>
    <row r="48" spans="3:71" ht="12" customHeight="1" thickBot="1">
      <c r="C48" s="46" t="s">
        <v>339</v>
      </c>
      <c r="D48" s="47" t="s">
        <v>340</v>
      </c>
      <c r="E48" s="48" t="s">
        <v>341</v>
      </c>
      <c r="F48" s="48"/>
      <c r="G48" s="49"/>
      <c r="H48" s="50"/>
      <c r="I48" s="50"/>
      <c r="J48" s="51"/>
      <c r="K48" s="52"/>
      <c r="L48" s="53"/>
      <c r="M48" s="53"/>
    </row>
    <row r="49" spans="10:13">
      <c r="J49" s="54"/>
      <c r="K49" s="55"/>
      <c r="L49" s="56"/>
      <c r="M49" s="53"/>
    </row>
    <row r="50" spans="10:13">
      <c r="M50" s="56"/>
    </row>
  </sheetData>
  <mergeCells count="5">
    <mergeCell ref="C1:L1"/>
    <mergeCell ref="J34:K34"/>
    <mergeCell ref="D39:D40"/>
    <mergeCell ref="E40:F40"/>
    <mergeCell ref="D36:D37"/>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42"/>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23</v>
      </c>
    </row>
    <row r="2" spans="2:11" ht="19.5" customHeight="1">
      <c r="B2" s="2"/>
      <c r="C2" s="3"/>
      <c r="D2" s="4"/>
      <c r="H2" s="5" t="s">
        <v>1</v>
      </c>
      <c r="I2" s="183"/>
      <c r="J2" s="6"/>
      <c r="K2" s="6" t="str">
        <f>IF(I2="","I2に学校コードを入力してください。","")</f>
        <v>I2に学校コードを入力してください。</v>
      </c>
    </row>
    <row r="3" spans="2:11" ht="23.25" customHeight="1">
      <c r="B3" s="2"/>
      <c r="C3" s="2"/>
      <c r="G3" s="6"/>
      <c r="H3" s="5" t="s">
        <v>0</v>
      </c>
      <c r="I3" s="183" t="str">
        <f>IFERROR(VLOOKUP($I$2,'高等学校名簿(R6)'!$D$2:$U$83,2,FALSE),"")</f>
        <v/>
      </c>
      <c r="J3" s="6"/>
      <c r="K3" s="6" t="str">
        <f>IF(I3="","I2に学校コードを入力してください。","")</f>
        <v>I2に学校コードを入力してください。</v>
      </c>
    </row>
    <row r="5" spans="2:11" ht="27.75" customHeight="1">
      <c r="C5" s="7" t="s">
        <v>926</v>
      </c>
    </row>
    <row r="6" spans="2:11" ht="9.75" customHeight="1">
      <c r="C6" s="7"/>
    </row>
    <row r="7" spans="2:11" ht="20.25" customHeight="1">
      <c r="C7" s="7"/>
      <c r="I7" s="185">
        <f ca="1">TODAY()</f>
        <v>45575</v>
      </c>
    </row>
    <row r="8" spans="2:11" ht="10.5" customHeight="1"/>
    <row r="9" spans="2:11" ht="17.25">
      <c r="B9" s="8" t="s">
        <v>2</v>
      </c>
      <c r="C9" s="8"/>
    </row>
    <row r="11" spans="2:11" ht="18" customHeight="1">
      <c r="H11" s="5" t="s">
        <v>3</v>
      </c>
      <c r="I11" s="183" t="str">
        <f>IFERROR(VLOOKUP($I$2,'高等学校名簿(R6)'!$D$2:$U$83,17,FALSE),"")</f>
        <v/>
      </c>
      <c r="K11" s="6" t="str">
        <f>IF(I11="","I2に学校コードを入力してください。","")</f>
        <v>I2に学校コードを入力してください。</v>
      </c>
    </row>
    <row r="13" spans="2:11" ht="20.25" customHeight="1">
      <c r="H13" s="5" t="s">
        <v>4</v>
      </c>
      <c r="I13" s="183" t="str">
        <f>IFERROR(VLOOKUP($I$2,'高等学校名簿(R6)'!$D$2:$U$83,18,FALSE),"")</f>
        <v/>
      </c>
      <c r="K13" s="6" t="str">
        <f>IF(I13="","I2に学校コードを入力してください。","")</f>
        <v>I2に学校コードを入力してください。</v>
      </c>
    </row>
    <row r="15" spans="2:11" ht="19.5" customHeight="1">
      <c r="H15" s="5" t="s">
        <v>0</v>
      </c>
      <c r="I15" s="292" t="str">
        <f>I3</f>
        <v/>
      </c>
      <c r="K15" s="6" t="str">
        <f>IF(I15="","I2に学校コードを入力してください。","")</f>
        <v>I2に学校コードを入力してください。</v>
      </c>
    </row>
    <row r="17" spans="2:17" ht="21" customHeight="1">
      <c r="H17" s="5" t="s">
        <v>5</v>
      </c>
      <c r="I17" s="183" t="str">
        <f>IFERROR(VLOOKUP($I$2,'高等学校名簿(R6)'!$D$2:$U$83,6,FALSE),"")</f>
        <v/>
      </c>
      <c r="K17" s="6" t="str">
        <f>IF(I17="","I2に学校コードを入力してください。","")</f>
        <v>I2に学校コードを入力してください。</v>
      </c>
      <c r="Q17" s="13"/>
    </row>
    <row r="18" spans="2:17" ht="9" customHeight="1"/>
    <row r="19" spans="2:17" ht="21" customHeight="1">
      <c r="B19" s="12" t="s">
        <v>924</v>
      </c>
      <c r="C19" s="9"/>
    </row>
    <row r="21" spans="2:17" ht="16.5" customHeight="1">
      <c r="B21" s="9" t="s">
        <v>925</v>
      </c>
    </row>
    <row r="22" spans="2:17" ht="7.5" customHeight="1">
      <c r="B22" s="9"/>
    </row>
    <row r="23" spans="2:17" ht="8.25" customHeight="1"/>
    <row r="24" spans="2:17" ht="21.75" customHeight="1">
      <c r="B24" s="184"/>
      <c r="C24" s="11">
        <v>1</v>
      </c>
      <c r="D24" s="9" t="s">
        <v>6</v>
      </c>
      <c r="E24" s="10"/>
      <c r="F24" s="10"/>
      <c r="G24" s="10"/>
      <c r="K24" s="1" t="str">
        <f>IF($B24="◯","","調査票1が完成したら◯を選択してください。")</f>
        <v>調査票1が完成したら◯を選択してください。</v>
      </c>
    </row>
    <row r="25" spans="2:17" ht="21.75" customHeight="1">
      <c r="B25" s="184"/>
      <c r="C25" s="11">
        <v>2</v>
      </c>
      <c r="D25" s="9" t="s">
        <v>865</v>
      </c>
      <c r="E25" s="10"/>
      <c r="F25" s="10"/>
      <c r="G25" s="10"/>
      <c r="K25" s="1" t="str">
        <f>IF($B25="◯","","調査票2が完成したら◯を選択してください。")</f>
        <v>調査票2が完成したら◯を選択してください。</v>
      </c>
    </row>
    <row r="26" spans="2:17" ht="21.75" customHeight="1">
      <c r="B26" s="184"/>
      <c r="C26" s="11">
        <v>3</v>
      </c>
      <c r="D26" s="9" t="s">
        <v>7</v>
      </c>
      <c r="E26" s="10"/>
      <c r="F26" s="10"/>
      <c r="G26" s="10"/>
      <c r="K26" s="1" t="str">
        <f>IF($B26="◯","","調査票3が完成したら◯を選択してください。")</f>
        <v>調査票3が完成したら◯を選択してください。</v>
      </c>
    </row>
    <row r="27" spans="2:17" ht="21.75" customHeight="1">
      <c r="B27" s="184"/>
      <c r="C27" s="11">
        <v>4</v>
      </c>
      <c r="D27" s="9" t="s">
        <v>8</v>
      </c>
      <c r="E27" s="10"/>
      <c r="F27" s="10"/>
      <c r="G27" s="10"/>
      <c r="K27" s="1" t="str">
        <f>IF($B27="◯","","調査票4が完成したら◯を選択してください。")</f>
        <v>調査票4が完成したら◯を選択してください。</v>
      </c>
    </row>
    <row r="28" spans="2:17" ht="21.75" customHeight="1">
      <c r="B28" s="184"/>
      <c r="C28" s="11">
        <v>5</v>
      </c>
      <c r="D28" s="9" t="s">
        <v>9</v>
      </c>
      <c r="E28" s="10"/>
      <c r="F28" s="10"/>
      <c r="G28" s="10"/>
      <c r="K28" s="1" t="str">
        <f>IF($B28="◯","","調査票5が完成したら◯を選択してください。")</f>
        <v>調査票5が完成したら◯を選択してください。</v>
      </c>
    </row>
    <row r="29" spans="2:17" ht="21.75" customHeight="1">
      <c r="B29" s="184"/>
      <c r="C29" s="11">
        <v>6</v>
      </c>
      <c r="D29" s="9" t="s">
        <v>10</v>
      </c>
      <c r="E29" s="10"/>
      <c r="F29" s="10"/>
      <c r="G29" s="10"/>
      <c r="K29" s="1" t="str">
        <f>IF($B29="◯","","調査票6が完成したら◯を選択してください。")</f>
        <v>調査票6が完成したら◯を選択してください。</v>
      </c>
    </row>
    <row r="30" spans="2:17" ht="21.75" customHeight="1">
      <c r="B30" s="184"/>
      <c r="C30" s="11">
        <v>7</v>
      </c>
      <c r="D30" s="9" t="s">
        <v>11</v>
      </c>
      <c r="E30" s="10"/>
      <c r="F30" s="10"/>
      <c r="G30" s="10"/>
      <c r="K30" s="1" t="str">
        <f>IF($B30="◯","","調査票7が完成したら◯を選択してください。")</f>
        <v>調査票7が完成したら◯を選択してください。</v>
      </c>
    </row>
    <row r="31" spans="2:17" ht="21.75" customHeight="1">
      <c r="B31" s="184"/>
      <c r="C31" s="11">
        <v>8</v>
      </c>
      <c r="D31" s="9" t="s">
        <v>944</v>
      </c>
      <c r="E31" s="10"/>
      <c r="F31" s="10"/>
      <c r="G31" s="10"/>
    </row>
    <row r="32" spans="2:17" ht="21.75" customHeight="1">
      <c r="B32" s="184"/>
      <c r="C32" s="11">
        <v>9</v>
      </c>
      <c r="D32" s="9" t="s">
        <v>12</v>
      </c>
      <c r="E32" s="10"/>
      <c r="F32" s="10"/>
      <c r="G32" s="10"/>
      <c r="K32" s="1" t="str">
        <f>IF($B32="◯","","調査票8が完成したら◯を選択してください。")</f>
        <v>調査票8が完成したら◯を選択してください。</v>
      </c>
    </row>
    <row r="33" spans="2:11" ht="21.75" customHeight="1">
      <c r="B33" s="184"/>
      <c r="C33" s="11" t="s">
        <v>922</v>
      </c>
      <c r="D33" s="9" t="s">
        <v>13</v>
      </c>
      <c r="E33" s="10"/>
      <c r="F33" s="10"/>
      <c r="G33" s="10"/>
      <c r="K33" s="1" t="str">
        <f>IF($B33="◯","","調査票9ｱが完成したら◯を選択してください。")</f>
        <v>調査票9ｱが完成したら◯を選択してください。</v>
      </c>
    </row>
    <row r="34" spans="2:11" ht="21.75" customHeight="1">
      <c r="B34" s="184"/>
      <c r="C34" s="11" t="s">
        <v>923</v>
      </c>
      <c r="D34" s="9" t="s">
        <v>14</v>
      </c>
      <c r="E34" s="10"/>
      <c r="F34" s="10"/>
      <c r="G34" s="10"/>
      <c r="K34" s="1" t="str">
        <f>IF($B34="◯","","調査票9ｲが完成したら◯を選択してください。")</f>
        <v>調査票9ｲが完成したら◯を選択してください。</v>
      </c>
    </row>
    <row r="35" spans="2:11" ht="21.75" customHeight="1">
      <c r="B35" s="184"/>
      <c r="C35" s="11">
        <v>11</v>
      </c>
      <c r="D35" s="9" t="s">
        <v>15</v>
      </c>
      <c r="E35" s="10"/>
      <c r="F35" s="10"/>
      <c r="G35" s="10"/>
      <c r="K35" s="1" t="str">
        <f>IF($B35="◯","","調査票10が完成したら◯を選択してください。")</f>
        <v>調査票10が完成したら◯を選択してください。</v>
      </c>
    </row>
    <row r="36" spans="2:11" ht="21.75" customHeight="1">
      <c r="B36" s="184"/>
      <c r="C36" s="11">
        <v>12</v>
      </c>
      <c r="D36" s="9" t="s">
        <v>16</v>
      </c>
      <c r="E36" s="10"/>
      <c r="F36" s="10"/>
      <c r="G36" s="10"/>
      <c r="K36" s="1" t="str">
        <f>IF($B36="◯","","調査票11が完成したら◯を選択してください")</f>
        <v>調査票11が完成したら◯を選択してください</v>
      </c>
    </row>
    <row r="37" spans="2:11" ht="21.75" customHeight="1">
      <c r="B37" s="184"/>
      <c r="C37" s="11">
        <v>13</v>
      </c>
      <c r="D37" s="9" t="s">
        <v>17</v>
      </c>
      <c r="E37" s="10"/>
      <c r="F37" s="10"/>
      <c r="G37" s="10"/>
      <c r="K37" s="1" t="str">
        <f>IF(COUNTA(B24:B36),"","該当がない場合、こちらを選択してください。")</f>
        <v>該当がない場合、こちらを選択してください。</v>
      </c>
    </row>
    <row r="38" spans="2:11" ht="12" customHeight="1">
      <c r="H38" s="4"/>
    </row>
    <row r="39" spans="2:11" ht="33.75" customHeight="1">
      <c r="H39" s="14" t="s">
        <v>18</v>
      </c>
      <c r="I39" s="183"/>
      <c r="K39" s="6" t="str">
        <f>IF(I39="","調査票作成者氏名を入力してください。","")</f>
        <v>調査票作成者氏名を入力してください。</v>
      </c>
    </row>
    <row r="40" spans="2:11" ht="27.75" customHeight="1">
      <c r="H40" s="16" t="s">
        <v>19</v>
      </c>
      <c r="I40" s="183"/>
      <c r="K40" s="6" t="str">
        <f>IF(I40="","電話番号を入力してください。","")</f>
        <v>電話番号を入力してください。</v>
      </c>
    </row>
    <row r="41" spans="2:11" ht="30.75" customHeight="1">
      <c r="H41" s="15" t="s">
        <v>20</v>
      </c>
      <c r="I41" s="276"/>
      <c r="K41" s="6" t="str">
        <f>IF(I41="","メールアドレスを入力してください。","")</f>
        <v>メールアドレスを入力してください。</v>
      </c>
    </row>
    <row r="42" spans="2:11" ht="9.75" customHeight="1"/>
  </sheetData>
  <sheetProtection password="CA98" sheet="1" formatCells="0" formatColumns="0" formatRows="0"/>
  <phoneticPr fontId="1"/>
  <conditionalFormatting sqref="I2">
    <cfRule type="containsBlanks" dxfId="1265" priority="11">
      <formula>LEN(TRIM(I2))=0</formula>
    </cfRule>
    <cfRule type="containsBlanks" priority="12">
      <formula>LEN(TRIM(I2))=0</formula>
    </cfRule>
  </conditionalFormatting>
  <conditionalFormatting sqref="I39:I41">
    <cfRule type="containsBlanks" dxfId="1264" priority="9">
      <formula>LEN(TRIM(I39))=0</formula>
    </cfRule>
  </conditionalFormatting>
  <conditionalFormatting sqref="B37">
    <cfRule type="expression" dxfId="1263" priority="7">
      <formula>$B37="◯"</formula>
    </cfRule>
    <cfRule type="expression" dxfId="1262" priority="8">
      <formula>OR($B$24="◯",$B$25="◯",$B$26="◯",$B$27="◯",$B$28="◯",$B$29="◯",$B$30="◯",$B$32="◯",$B$33="◯",$B$34="◯",$B$35="◯",$B$36="◯")</formula>
    </cfRule>
  </conditionalFormatting>
  <conditionalFormatting sqref="B24:B36">
    <cfRule type="expression" dxfId="1261" priority="1">
      <formula>$B24="◯"</formula>
    </cfRule>
    <cfRule type="expression" dxfId="1260" priority="5">
      <formula>$B$37="◯"</formula>
    </cfRule>
    <cfRule type="expression" dxfId="1259" priority="6">
      <formula>$B24=""</formula>
    </cfRule>
  </conditionalFormatting>
  <conditionalFormatting sqref="I7">
    <cfRule type="expression" dxfId="1258" priority="2">
      <formula>OR(ISTEXT($I$7),_xlfn.ISFORMULA($I$7))</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652</v>
      </c>
      <c r="AU1" t="s">
        <v>653</v>
      </c>
      <c r="AV1" t="s">
        <v>654</v>
      </c>
      <c r="AW1" t="s">
        <v>655</v>
      </c>
      <c r="AX1" t="s">
        <v>656</v>
      </c>
      <c r="AY1" t="s">
        <v>657</v>
      </c>
      <c r="AZ1" t="s">
        <v>659</v>
      </c>
    </row>
    <row r="2" spans="2:56" ht="15" customHeight="1">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c r="AT2" s="6"/>
      <c r="AU2" s="6"/>
      <c r="AV2" s="1"/>
      <c r="AW2" s="1"/>
      <c r="AX2" s="1"/>
      <c r="AY2" s="1"/>
      <c r="AZ2" s="1"/>
      <c r="BA2" s="1"/>
    </row>
    <row r="3" spans="2:56" ht="16.5" customHeight="1">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c r="AT3" s="1"/>
      <c r="AU3" s="1"/>
      <c r="AV3" s="61"/>
      <c r="AW3" s="61"/>
      <c r="AX3" s="61"/>
      <c r="AY3" s="61"/>
      <c r="AZ3" s="61"/>
      <c r="BA3" s="1"/>
    </row>
    <row r="4" spans="2:56" ht="5.25" customHeight="1">
      <c r="AT4" s="1"/>
      <c r="AU4" s="1"/>
      <c r="AV4" s="1"/>
      <c r="AW4" s="1"/>
      <c r="AX4" s="1"/>
      <c r="AY4" s="1"/>
      <c r="AZ4" s="1"/>
      <c r="BA4" s="1"/>
    </row>
    <row r="5" spans="2:56" ht="27" customHeight="1">
      <c r="C5" s="84" t="s">
        <v>635</v>
      </c>
      <c r="D5" s="59"/>
      <c r="G5" s="69"/>
      <c r="H5" s="110"/>
      <c r="L5" s="84" t="s">
        <v>635</v>
      </c>
      <c r="M5" s="59"/>
      <c r="P5" s="69"/>
      <c r="Q5" s="110"/>
      <c r="U5" s="84" t="s">
        <v>635</v>
      </c>
      <c r="V5" s="59"/>
      <c r="Y5" s="69"/>
      <c r="Z5" s="110"/>
      <c r="AD5" s="84" t="s">
        <v>635</v>
      </c>
      <c r="AE5" s="59"/>
      <c r="AH5" s="69"/>
      <c r="AI5" s="110"/>
      <c r="AM5" s="84" t="s">
        <v>635</v>
      </c>
      <c r="AN5" s="59"/>
      <c r="AQ5" s="69"/>
      <c r="AR5" s="110"/>
      <c r="AT5" s="63" t="str">
        <f>IF(AT44="提出不可","提出可能が表示されてから提出表に◯をしてください。","提出可能")</f>
        <v>提出可能が表示されてから提出表に◯をしてください。</v>
      </c>
      <c r="AU5" s="63" t="str">
        <f>IF(AU44="提出不可","提出可能が表示されてから提出表に◯をしてください。","提出可能")</f>
        <v>提出可能が表示されてから提出表に◯をしてください。</v>
      </c>
      <c r="AV5" s="63" t="str">
        <f>IF(AV44="提出不可","提出可能が表示されてから提出表に◯をしてください。","提出可能")</f>
        <v>提出可能が表示されてから提出表に◯をしてください。</v>
      </c>
      <c r="AW5" s="63" t="str">
        <f>IF(AW44="提出不可","提出可能が表示されてから提出表に◯をしてください。","提出可能")</f>
        <v>提出可能が表示されてから提出表に◯をしてください。</v>
      </c>
      <c r="AX5" s="63" t="str">
        <f>IF(AX44="提出不可","提出可能が表示されてから提出表に◯をしてください。","提出可能")</f>
        <v>提出可能が表示されてから提出表に◯をしてください。</v>
      </c>
      <c r="AY5" s="64"/>
      <c r="AZ5" s="64"/>
      <c r="BA5" s="64"/>
      <c r="BB5" s="64"/>
      <c r="BC5" s="1"/>
      <c r="BD5" s="1"/>
    </row>
    <row r="6" spans="2:56" ht="6" customHeight="1">
      <c r="C6" s="59"/>
      <c r="D6" s="59"/>
      <c r="G6" s="69"/>
      <c r="H6" s="65"/>
      <c r="L6" s="59"/>
      <c r="M6" s="59"/>
      <c r="P6" s="69"/>
      <c r="Q6" s="65"/>
      <c r="U6" s="59"/>
      <c r="V6" s="59"/>
      <c r="Y6" s="69"/>
      <c r="Z6" s="65"/>
      <c r="AD6" s="59"/>
      <c r="AE6" s="59"/>
      <c r="AH6" s="69"/>
      <c r="AI6" s="65"/>
      <c r="AM6" s="59"/>
      <c r="AN6" s="59"/>
      <c r="AQ6" s="69"/>
      <c r="AR6" s="65"/>
      <c r="AT6" s="63"/>
      <c r="AU6" s="63"/>
      <c r="AV6" s="63"/>
      <c r="AW6" s="63"/>
      <c r="AX6" s="63"/>
      <c r="AY6" s="64"/>
      <c r="AZ6" s="64"/>
      <c r="BA6" s="64"/>
      <c r="BB6" s="218"/>
    </row>
    <row r="7" spans="2:56" ht="15" customHeight="1">
      <c r="C7" s="207" t="s">
        <v>860</v>
      </c>
      <c r="L7" s="207" t="s">
        <v>860</v>
      </c>
      <c r="U7" s="207" t="s">
        <v>860</v>
      </c>
      <c r="AD7" s="207" t="s">
        <v>860</v>
      </c>
      <c r="AM7" s="207" t="s">
        <v>860</v>
      </c>
      <c r="AT7" s="219"/>
      <c r="AU7" s="219"/>
      <c r="AV7" s="219"/>
      <c r="AW7" s="219"/>
      <c r="AX7" s="219"/>
      <c r="AY7" s="64"/>
      <c r="AZ7" s="64"/>
      <c r="BA7" s="64"/>
      <c r="BB7" s="218"/>
    </row>
    <row r="8" spans="2:56" ht="36" customHeight="1">
      <c r="B8" s="76" t="s">
        <v>667</v>
      </c>
      <c r="C8" s="146" t="s">
        <v>777</v>
      </c>
      <c r="D8" s="345"/>
      <c r="E8" s="346"/>
      <c r="F8" s="346"/>
      <c r="G8" s="346"/>
      <c r="H8" s="347"/>
      <c r="K8" s="76" t="s">
        <v>667</v>
      </c>
      <c r="L8" s="146" t="s">
        <v>777</v>
      </c>
      <c r="M8" s="345"/>
      <c r="N8" s="346"/>
      <c r="O8" s="346"/>
      <c r="P8" s="346"/>
      <c r="Q8" s="347"/>
      <c r="T8" s="76" t="s">
        <v>667</v>
      </c>
      <c r="U8" s="146" t="s">
        <v>777</v>
      </c>
      <c r="V8" s="345"/>
      <c r="W8" s="346"/>
      <c r="X8" s="346"/>
      <c r="Y8" s="346"/>
      <c r="Z8" s="347"/>
      <c r="AC8" s="76" t="s">
        <v>667</v>
      </c>
      <c r="AD8" s="146" t="s">
        <v>777</v>
      </c>
      <c r="AE8" s="345"/>
      <c r="AF8" s="346"/>
      <c r="AG8" s="346"/>
      <c r="AH8" s="346"/>
      <c r="AI8" s="347"/>
      <c r="AL8" s="76" t="s">
        <v>667</v>
      </c>
      <c r="AM8" s="146" t="s">
        <v>777</v>
      </c>
      <c r="AN8" s="345"/>
      <c r="AO8" s="346"/>
      <c r="AP8" s="346"/>
      <c r="AQ8" s="346"/>
      <c r="AR8" s="347"/>
      <c r="AT8" s="75"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5"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5"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5"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5"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4"/>
      <c r="AZ8" s="64"/>
      <c r="BA8" s="64"/>
      <c r="BB8" s="218"/>
    </row>
    <row r="9" spans="2:56" ht="33" customHeight="1">
      <c r="B9" s="76" t="s">
        <v>668</v>
      </c>
      <c r="C9" s="146" t="s">
        <v>778</v>
      </c>
      <c r="D9" s="348"/>
      <c r="E9" s="349"/>
      <c r="F9" s="349"/>
      <c r="G9" s="349"/>
      <c r="H9" s="350"/>
      <c r="K9" s="76" t="s">
        <v>668</v>
      </c>
      <c r="L9" s="146" t="s">
        <v>778</v>
      </c>
      <c r="M9" s="348"/>
      <c r="N9" s="349"/>
      <c r="O9" s="349"/>
      <c r="P9" s="349"/>
      <c r="Q9" s="350"/>
      <c r="T9" s="76" t="s">
        <v>668</v>
      </c>
      <c r="U9" s="146" t="s">
        <v>778</v>
      </c>
      <c r="V9" s="348"/>
      <c r="W9" s="349"/>
      <c r="X9" s="349"/>
      <c r="Y9" s="349"/>
      <c r="Z9" s="350"/>
      <c r="AC9" s="76" t="s">
        <v>668</v>
      </c>
      <c r="AD9" s="146" t="s">
        <v>778</v>
      </c>
      <c r="AE9" s="348"/>
      <c r="AF9" s="349"/>
      <c r="AG9" s="349"/>
      <c r="AH9" s="349"/>
      <c r="AI9" s="350"/>
      <c r="AL9" s="76" t="s">
        <v>668</v>
      </c>
      <c r="AM9" s="146" t="s">
        <v>778</v>
      </c>
      <c r="AN9" s="348"/>
      <c r="AO9" s="349"/>
      <c r="AP9" s="349"/>
      <c r="AQ9" s="349"/>
      <c r="AR9" s="350"/>
      <c r="AT9" s="75" t="str">
        <f>IF(AND((AT8="事業名称を入力してください。"),(ISTEXT(D9))),"◯",IF(D8="ｸﾞﾛｰﾊﾞﾙ人材育成のための英語教育強化","◯",IF(D8="国際交流の推進","◯",IF(D8="数理・データサイエンス・ＡＩ教育等の推進","◯","×"))))</f>
        <v>×</v>
      </c>
      <c r="AU9" s="75" t="str">
        <f>IF(AND((AU8="事業名称を入力してください。"),(ISTEXT(M9))),"◯",IF(M8="ｸﾞﾛｰﾊﾞﾙ人材育成のための英語教育強化","◯",IF(M8="国際交流の推進","◯",IF(M8="数理・データサイエンス・ＡＩ教育等の推進","◯","×"))))</f>
        <v>×</v>
      </c>
      <c r="AV9" s="75" t="str">
        <f>IF(AND((AV8="事業名称を入力してください。"),(ISTEXT(V9))),"◯",IF(V8="ｸﾞﾛｰﾊﾞﾙ人材育成のための英語教育強化","◯",IF(V8="国際交流の推進","◯",IF(V8="数理・データサイエンス・ＡＩ教育等の推進","◯","×"))))</f>
        <v>×</v>
      </c>
      <c r="AW9" s="75" t="str">
        <f>IF(AND((AW8="事業名称を入力してください。"),(ISTEXT(AE9))),"◯",IF(AE8="ｸﾞﾛｰﾊﾞﾙ人材育成のための英語教育強化","◯",IF(AE8="国際交流の推進","◯",IF(AE8="数理・データサイエンス・ＡＩ教育等の推進","◯","×"))))</f>
        <v>×</v>
      </c>
      <c r="AX9" s="75" t="str">
        <f>IF(AND((AX8="事業名称を入力してください。"),(ISTEXT(AN9))),"◯",IF(AN8="ｸﾞﾛｰﾊﾞﾙ人材育成のための英語教育強化","◯",IF(AN8="国際交流の推進","◯",IF(AN8="数理・データサイエンス・ＡＩ教育等の推進","◯","×"))))</f>
        <v>×</v>
      </c>
      <c r="AY9" s="64"/>
      <c r="AZ9" s="64"/>
      <c r="BA9" s="64"/>
      <c r="BB9" s="218"/>
    </row>
    <row r="10" spans="2:56" ht="51" customHeight="1">
      <c r="B10" s="76" t="s">
        <v>669</v>
      </c>
      <c r="C10" s="146" t="s">
        <v>666</v>
      </c>
      <c r="D10" s="339"/>
      <c r="E10" s="340"/>
      <c r="F10" s="340"/>
      <c r="G10" s="340"/>
      <c r="H10" s="341"/>
      <c r="K10" s="76" t="s">
        <v>669</v>
      </c>
      <c r="L10" s="146" t="s">
        <v>666</v>
      </c>
      <c r="M10" s="339"/>
      <c r="N10" s="340"/>
      <c r="O10" s="340"/>
      <c r="P10" s="340"/>
      <c r="Q10" s="341"/>
      <c r="T10" s="76" t="s">
        <v>669</v>
      </c>
      <c r="U10" s="146" t="s">
        <v>666</v>
      </c>
      <c r="V10" s="339"/>
      <c r="W10" s="340"/>
      <c r="X10" s="340"/>
      <c r="Y10" s="340"/>
      <c r="Z10" s="341"/>
      <c r="AC10" s="76" t="s">
        <v>669</v>
      </c>
      <c r="AD10" s="146" t="s">
        <v>666</v>
      </c>
      <c r="AE10" s="339"/>
      <c r="AF10" s="340"/>
      <c r="AG10" s="340"/>
      <c r="AH10" s="340"/>
      <c r="AI10" s="341"/>
      <c r="AL10" s="76" t="s">
        <v>669</v>
      </c>
      <c r="AM10" s="146" t="s">
        <v>666</v>
      </c>
      <c r="AN10" s="339"/>
      <c r="AO10" s="340"/>
      <c r="AP10" s="340"/>
      <c r="AQ10" s="340"/>
      <c r="AR10" s="341"/>
      <c r="AT10" s="75" t="str">
        <f>IF(ISTEXT($D$10),"◯","取組内容を入力してください。")</f>
        <v>取組内容を入力してください。</v>
      </c>
      <c r="AU10" s="75" t="str">
        <f>IF(ISTEXT($M$10),"◯","取組内容を入力してください。")</f>
        <v>取組内容を入力してください。</v>
      </c>
      <c r="AV10" s="75" t="str">
        <f>IF(ISTEXT($V$10),"◯","取組内容を入力してください。")</f>
        <v>取組内容を入力してください。</v>
      </c>
      <c r="AW10" s="75" t="str">
        <f>IF(ISTEXT($AE$10),"◯","取組内容を入力してください。")</f>
        <v>取組内容を入力してください。</v>
      </c>
      <c r="AX10" s="75" t="str">
        <f>IF(ISTEXT($AN$10),"◯","取組内容を入力してください。")</f>
        <v>取組内容を入力してください。</v>
      </c>
      <c r="AY10" s="64"/>
      <c r="AZ10" s="64"/>
      <c r="BA10" s="64"/>
      <c r="BB10" s="218"/>
    </row>
    <row r="11" spans="2:56" ht="57" customHeight="1">
      <c r="B11" s="76" t="s">
        <v>670</v>
      </c>
      <c r="C11" s="197" t="s">
        <v>866</v>
      </c>
      <c r="D11" s="182"/>
      <c r="E11" s="83"/>
      <c r="F11" s="80"/>
      <c r="G11" s="80"/>
      <c r="H11" s="80"/>
      <c r="K11" s="76" t="s">
        <v>670</v>
      </c>
      <c r="L11" s="197" t="s">
        <v>866</v>
      </c>
      <c r="M11" s="182"/>
      <c r="N11" s="83"/>
      <c r="O11" s="80"/>
      <c r="P11" s="80"/>
      <c r="Q11" s="80"/>
      <c r="T11" s="76" t="s">
        <v>670</v>
      </c>
      <c r="U11" s="197" t="s">
        <v>866</v>
      </c>
      <c r="V11" s="182"/>
      <c r="W11" s="83"/>
      <c r="X11" s="80"/>
      <c r="Y11" s="80"/>
      <c r="Z11" s="80"/>
      <c r="AC11" s="76" t="s">
        <v>670</v>
      </c>
      <c r="AD11" s="197" t="s">
        <v>866</v>
      </c>
      <c r="AE11" s="182"/>
      <c r="AF11" s="83"/>
      <c r="AG11" s="80"/>
      <c r="AH11" s="80"/>
      <c r="AI11" s="80"/>
      <c r="AL11" s="76" t="s">
        <v>670</v>
      </c>
      <c r="AM11" s="197" t="s">
        <v>866</v>
      </c>
      <c r="AN11" s="182"/>
      <c r="AO11" s="83"/>
      <c r="AP11" s="80"/>
      <c r="AQ11" s="80"/>
      <c r="AR11" s="80"/>
      <c r="AT11" s="220">
        <f>D11</f>
        <v>0</v>
      </c>
      <c r="AU11" s="220">
        <f>M11</f>
        <v>0</v>
      </c>
      <c r="AV11" s="220">
        <f>V11</f>
        <v>0</v>
      </c>
      <c r="AW11" s="220">
        <f>AE11</f>
        <v>0</v>
      </c>
      <c r="AX11" s="220">
        <f>AN11</f>
        <v>0</v>
      </c>
      <c r="AY11" s="220">
        <f>SUM(AT11:AX11)</f>
        <v>0</v>
      </c>
      <c r="AZ11" s="220" t="str">
        <f>IF(AY11&gt;=30,"◯","×")</f>
        <v>×</v>
      </c>
      <c r="BA11" s="64"/>
      <c r="BB11" s="218"/>
    </row>
    <row r="12" spans="2:56" ht="59.25" customHeight="1">
      <c r="B12" s="76" t="s">
        <v>671</v>
      </c>
      <c r="C12" s="82" t="s">
        <v>927</v>
      </c>
      <c r="D12" s="193"/>
      <c r="E12" s="60"/>
      <c r="K12" s="76" t="s">
        <v>671</v>
      </c>
      <c r="L12" s="82" t="s">
        <v>927</v>
      </c>
      <c r="M12" s="193"/>
      <c r="N12" s="60"/>
      <c r="T12" s="76" t="s">
        <v>671</v>
      </c>
      <c r="U12" s="82" t="s">
        <v>927</v>
      </c>
      <c r="V12" s="187"/>
      <c r="W12" s="60"/>
      <c r="AC12" s="76" t="s">
        <v>671</v>
      </c>
      <c r="AD12" s="82" t="s">
        <v>927</v>
      </c>
      <c r="AE12" s="187"/>
      <c r="AF12" s="60"/>
      <c r="AL12" s="76" t="s">
        <v>671</v>
      </c>
      <c r="AM12" s="82" t="s">
        <v>927</v>
      </c>
      <c r="AN12" s="187"/>
      <c r="AO12" s="60"/>
      <c r="AT12" s="63" t="str">
        <f>IF(D12="","教職員名簿に記載のある教職員の場合◯を選択してください。","◯")</f>
        <v>教職員名簿に記載のある教職員の場合◯を選択してください。</v>
      </c>
      <c r="AU12" s="63" t="str">
        <f>IF(M12="","教職員名簿に記載のある教職員の場合◯を選択してください。","◯")</f>
        <v>教職員名簿に記載のある教職員の場合◯を選択してください。</v>
      </c>
      <c r="AV12" s="63" t="str">
        <f>IF(V12="","教職員名簿に記載のある教職員の場合◯を選択してください。","◯")</f>
        <v>教職員名簿に記載のある教職員の場合◯を選択してください。</v>
      </c>
      <c r="AW12" s="63" t="str">
        <f>IF(AE12="","教職員名簿に記載のある教職員の場合◯を選択してください。","◯")</f>
        <v>教職員名簿に記載のある教職員の場合◯を選択してください。</v>
      </c>
      <c r="AX12" s="63" t="str">
        <f>IF(AN12="","教職員名簿に記載のある教職員の場合◯を選択してください。","◯")</f>
        <v>教職員名簿に記載のある教職員の場合◯を選択してください。</v>
      </c>
      <c r="AY12" s="218"/>
      <c r="AZ12" s="218"/>
      <c r="BA12" s="218"/>
      <c r="BB12" s="218"/>
    </row>
    <row r="13" spans="2:56" ht="34.5" customHeight="1">
      <c r="B13" s="79" t="s">
        <v>672</v>
      </c>
      <c r="C13" s="82" t="s">
        <v>851</v>
      </c>
      <c r="D13" s="208"/>
      <c r="K13" s="79" t="s">
        <v>672</v>
      </c>
      <c r="L13" s="82" t="s">
        <v>851</v>
      </c>
      <c r="M13" s="208"/>
      <c r="T13" s="79" t="s">
        <v>672</v>
      </c>
      <c r="U13" s="82" t="s">
        <v>851</v>
      </c>
      <c r="V13" s="188"/>
      <c r="AC13" s="79" t="s">
        <v>672</v>
      </c>
      <c r="AD13" s="82" t="s">
        <v>851</v>
      </c>
      <c r="AE13" s="188"/>
      <c r="AL13" s="79" t="s">
        <v>672</v>
      </c>
      <c r="AM13" s="82" t="s">
        <v>851</v>
      </c>
      <c r="AN13" s="188"/>
      <c r="AT13" s="63" t="str">
        <f>IF(D13="","被雇用者の氏名を入力してください。","◯")</f>
        <v>被雇用者の氏名を入力してください。</v>
      </c>
      <c r="AU13" s="63" t="str">
        <f>IF(M13="","被雇用者の氏名を入力してください。","◯")</f>
        <v>被雇用者の氏名を入力してください。</v>
      </c>
      <c r="AV13" s="63" t="str">
        <f>IF(V13="","被雇用者の氏名を入力してください。","◯")</f>
        <v>被雇用者の氏名を入力してください。</v>
      </c>
      <c r="AW13" s="63" t="str">
        <f>IF(AE13="","被雇用者の氏名を入力してください。","◯")</f>
        <v>被雇用者の氏名を入力してください。</v>
      </c>
      <c r="AX13" s="63" t="str">
        <f>IF(AN13="","被雇用者の氏名を入力してください。","◯")</f>
        <v>被雇用者の氏名を入力してください。</v>
      </c>
      <c r="AY13" s="218"/>
      <c r="AZ13" s="218"/>
      <c r="BA13" s="218"/>
      <c r="BB13" s="218"/>
    </row>
    <row r="14" spans="2:56" ht="39.75" customHeight="1">
      <c r="B14" s="79" t="s">
        <v>676</v>
      </c>
      <c r="C14" s="199" t="s">
        <v>862</v>
      </c>
      <c r="D14" s="209"/>
      <c r="E14" s="64"/>
      <c r="K14" s="79" t="s">
        <v>676</v>
      </c>
      <c r="L14" s="199" t="s">
        <v>862</v>
      </c>
      <c r="M14" s="209"/>
      <c r="N14" s="64"/>
      <c r="T14" s="79" t="s">
        <v>676</v>
      </c>
      <c r="U14" s="199" t="s">
        <v>862</v>
      </c>
      <c r="V14" s="189"/>
      <c r="W14" s="64"/>
      <c r="AC14" s="79" t="s">
        <v>676</v>
      </c>
      <c r="AD14" s="199" t="s">
        <v>862</v>
      </c>
      <c r="AE14" s="189"/>
      <c r="AF14" s="64"/>
      <c r="AL14" s="79" t="s">
        <v>676</v>
      </c>
      <c r="AM14" s="199" t="s">
        <v>862</v>
      </c>
      <c r="AN14" s="189"/>
      <c r="AO14" s="64"/>
      <c r="AT14" s="63" t="str">
        <f>IF(D14="","兼務している教職員の場合、◯を選択してください。","◯")</f>
        <v>兼務している教職員の場合、◯を選択してください。</v>
      </c>
      <c r="AU14" s="63" t="str">
        <f>IF(M14="","兼務している教職員の場合、選択してください。","◯")</f>
        <v>兼務している教職員の場合、選択してください。</v>
      </c>
      <c r="AV14" s="63" t="str">
        <f>IF(V14="","兼務している教職員の場合、選択してください。","◯")</f>
        <v>兼務している教職員の場合、選択してください。</v>
      </c>
      <c r="AW14" s="63" t="str">
        <f>IF(AE14="","兼務している教職員の場合、選択してください。","◯")</f>
        <v>兼務している教職員の場合、選択してください。</v>
      </c>
      <c r="AX14" s="63" t="str">
        <f>IF(AN14="","兼務している教職員の場合、選択してください。","◯")</f>
        <v>兼務している教職員の場合、選択してください。</v>
      </c>
      <c r="AY14" s="218"/>
      <c r="AZ14" s="218"/>
      <c r="BA14" s="218"/>
      <c r="BB14" s="218"/>
    </row>
    <row r="15" spans="2:56" ht="54.75" customHeight="1">
      <c r="B15" s="79" t="s">
        <v>673</v>
      </c>
      <c r="C15" s="146" t="s">
        <v>779</v>
      </c>
      <c r="D15" s="210"/>
      <c r="K15" s="79" t="s">
        <v>673</v>
      </c>
      <c r="L15" s="146" t="s">
        <v>779</v>
      </c>
      <c r="M15" s="210"/>
      <c r="T15" s="79" t="s">
        <v>673</v>
      </c>
      <c r="U15" s="146" t="s">
        <v>779</v>
      </c>
      <c r="V15" s="190"/>
      <c r="AC15" s="79" t="s">
        <v>673</v>
      </c>
      <c r="AD15" s="146" t="s">
        <v>779</v>
      </c>
      <c r="AE15" s="190"/>
      <c r="AL15" s="79" t="s">
        <v>673</v>
      </c>
      <c r="AM15" s="146" t="s">
        <v>779</v>
      </c>
      <c r="AN15" s="190"/>
      <c r="AT15" s="63" t="str">
        <f>IF(OR(D15="",D15="×"),"給与明細等、添付資料を準備出来たら選択してください。","◯")</f>
        <v>給与明細等、添付資料を準備出来たら選択してください。</v>
      </c>
      <c r="AU15" s="63" t="str">
        <f>IF(OR(M15="",M15="×"),"給与明細等、添付資料を準備出来たら選択してください。","◯")</f>
        <v>給与明細等、添付資料を準備出来たら選択してください。</v>
      </c>
      <c r="AV15" s="63" t="str">
        <f>IF(OR(V15="",V15="×"),"給与明細等、添付資料を準備出来たら選択してください。","◯")</f>
        <v>給与明細等、添付資料を準備出来たら選択してください。</v>
      </c>
      <c r="AW15" s="63" t="str">
        <f>IF(OR(AE15="",AE15="×"),"給与明細等、添付資料を準備出来たら選択してください。","◯")</f>
        <v>給与明細等、添付資料を準備出来たら選択してください。</v>
      </c>
      <c r="AX15" s="63" t="str">
        <f>IF(OR(AN15="",AN15="×"),"給与明細等、添付資料を準備出来たら選択してください。","◯")</f>
        <v>給与明細等、添付資料を準備出来たら選択してください。</v>
      </c>
      <c r="AY15" s="218"/>
      <c r="AZ15" s="218"/>
      <c r="BA15" s="218"/>
      <c r="BB15" s="218"/>
    </row>
    <row r="16" spans="2:56" ht="55.5" customHeight="1">
      <c r="B16" s="79" t="s">
        <v>674</v>
      </c>
      <c r="C16" s="200" t="s">
        <v>795</v>
      </c>
      <c r="D16" s="211"/>
      <c r="E16" s="144"/>
      <c r="F16" s="119"/>
      <c r="G16" s="119"/>
      <c r="H16" s="119"/>
      <c r="K16" s="79" t="s">
        <v>674</v>
      </c>
      <c r="L16" s="200" t="s">
        <v>795</v>
      </c>
      <c r="M16" s="211"/>
      <c r="N16" s="144"/>
      <c r="O16" s="119"/>
      <c r="P16" s="119"/>
      <c r="Q16" s="119"/>
      <c r="T16" s="79" t="s">
        <v>674</v>
      </c>
      <c r="U16" s="200" t="s">
        <v>795</v>
      </c>
      <c r="V16" s="191"/>
      <c r="W16" s="144"/>
      <c r="X16" s="119"/>
      <c r="Y16" s="119"/>
      <c r="Z16" s="119"/>
      <c r="AC16" s="79" t="s">
        <v>674</v>
      </c>
      <c r="AD16" s="200" t="s">
        <v>795</v>
      </c>
      <c r="AE16" s="191"/>
      <c r="AF16" s="144"/>
      <c r="AG16" s="119"/>
      <c r="AH16" s="119"/>
      <c r="AI16" s="119"/>
      <c r="AL16" s="79" t="s">
        <v>674</v>
      </c>
      <c r="AM16" s="200" t="s">
        <v>795</v>
      </c>
      <c r="AN16" s="191"/>
      <c r="AO16" s="144"/>
      <c r="AP16" s="119"/>
      <c r="AQ16" s="119"/>
      <c r="AR16" s="119"/>
      <c r="AT16" s="63" t="str">
        <f>IF(D16="","資格証・履歴書等の添付資料を準備出来たら選択してください。","◯")</f>
        <v>資格証・履歴書等の添付資料を準備出来たら選択してください。</v>
      </c>
      <c r="AU16" s="63" t="str">
        <f>IF(M16="","資格証・履歴書等の添付資料を準備出来たら選択してください。","◯")</f>
        <v>資格証・履歴書等の添付資料を準備出来たら選択してください。</v>
      </c>
      <c r="AV16" s="63" t="str">
        <f>IF(V16="","資格証・履歴書等の添付資料を準備出来たら選択してください。","◯")</f>
        <v>資格証・履歴書等の添付資料を準備出来たら選択してください。</v>
      </c>
      <c r="AW16" s="63" t="str">
        <f>IF(AE16="","資格証・履歴書等の添付資料を準備出来たら選択してください。","◯")</f>
        <v>資格証・履歴書等の添付資料を準備出来たら選択してください。</v>
      </c>
      <c r="AX16" s="63" t="str">
        <f>IF(AN16="","資格証・履歴書等の添付資料を準備出来たら選択してください。","◯")</f>
        <v>資格証・履歴書等の添付資料を準備出来たら選択してください。</v>
      </c>
      <c r="AY16" s="218"/>
      <c r="AZ16" s="218"/>
      <c r="BA16" s="218"/>
      <c r="BB16" s="218"/>
    </row>
    <row r="17" spans="2:54" ht="50.25" customHeight="1">
      <c r="B17" s="145" t="s">
        <v>675</v>
      </c>
      <c r="C17" s="201" t="s">
        <v>843</v>
      </c>
      <c r="D17" s="342"/>
      <c r="E17" s="343"/>
      <c r="F17" s="343"/>
      <c r="G17" s="343"/>
      <c r="H17" s="344"/>
      <c r="K17" s="145" t="s">
        <v>675</v>
      </c>
      <c r="L17" s="201" t="s">
        <v>843</v>
      </c>
      <c r="M17" s="342"/>
      <c r="N17" s="343"/>
      <c r="O17" s="343"/>
      <c r="P17" s="343"/>
      <c r="Q17" s="344"/>
      <c r="T17" s="145" t="s">
        <v>675</v>
      </c>
      <c r="U17" s="201" t="s">
        <v>843</v>
      </c>
      <c r="V17" s="342"/>
      <c r="W17" s="343"/>
      <c r="X17" s="343"/>
      <c r="Y17" s="343"/>
      <c r="Z17" s="344"/>
      <c r="AC17" s="145" t="s">
        <v>675</v>
      </c>
      <c r="AD17" s="201" t="s">
        <v>843</v>
      </c>
      <c r="AE17" s="342"/>
      <c r="AF17" s="343"/>
      <c r="AG17" s="343"/>
      <c r="AH17" s="343"/>
      <c r="AI17" s="344"/>
      <c r="AL17" s="145" t="s">
        <v>675</v>
      </c>
      <c r="AM17" s="201" t="s">
        <v>843</v>
      </c>
      <c r="AN17" s="342"/>
      <c r="AO17" s="343"/>
      <c r="AP17" s="343"/>
      <c r="AQ17" s="343"/>
      <c r="AR17" s="344"/>
      <c r="AT17" s="75" t="str">
        <f>IF($D$16="◯","◯",IF(ISTEXT($D$17),"◯","具体的に記載してください。"))</f>
        <v>具体的に記載してください。</v>
      </c>
      <c r="AU17" s="75" t="str">
        <f>IF($M$16="◯","◯",IF(ISTEXT($M$17),"◯","具体的に記載してください。"))</f>
        <v>具体的に記載してください。</v>
      </c>
      <c r="AV17" s="75" t="str">
        <f>IF($V$16="◯","◯",IF(ISTEXT($V$17),"◯","具体的に記載してください。"))</f>
        <v>具体的に記載してください。</v>
      </c>
      <c r="AW17" s="75" t="str">
        <f>IF($AE$16="◯","◯",IF(ISTEXT($AE$17),"◯","具体的に記載してください。"))</f>
        <v>具体的に記載してください。</v>
      </c>
      <c r="AX17" s="75" t="str">
        <f>IF($AN$16="◯","◯",IF(ISTEXT($AN$17),"◯","具体的に記載してください。"))</f>
        <v>具体的に記載してください。</v>
      </c>
      <c r="AY17" s="218"/>
      <c r="AZ17" s="218"/>
      <c r="BA17" s="218"/>
      <c r="BB17" s="218"/>
    </row>
    <row r="18" spans="2:54" ht="9.75" customHeight="1">
      <c r="C18" s="63"/>
      <c r="D18" s="65"/>
      <c r="E18" s="65"/>
      <c r="F18" s="65"/>
      <c r="G18" s="65"/>
      <c r="H18" s="65"/>
      <c r="L18" s="63"/>
      <c r="M18" s="65"/>
      <c r="N18" s="65"/>
      <c r="O18" s="65"/>
      <c r="P18" s="65"/>
      <c r="Q18" s="65"/>
      <c r="U18" s="63"/>
      <c r="V18" s="65"/>
      <c r="W18" s="65"/>
      <c r="X18" s="65"/>
      <c r="Y18" s="65"/>
      <c r="Z18" s="65"/>
      <c r="AD18" s="63"/>
      <c r="AE18" s="65"/>
      <c r="AF18" s="65"/>
      <c r="AG18" s="65"/>
      <c r="AH18" s="65"/>
      <c r="AI18" s="65"/>
      <c r="AM18" s="63"/>
      <c r="AN18" s="65"/>
      <c r="AO18" s="65"/>
      <c r="AP18" s="65"/>
      <c r="AQ18" s="65"/>
      <c r="AR18" s="65"/>
      <c r="AT18" s="218"/>
      <c r="AU18" s="218"/>
      <c r="AV18" s="218"/>
      <c r="AW18" s="218"/>
      <c r="AX18" s="218"/>
      <c r="AY18" s="218"/>
      <c r="AZ18" s="218"/>
      <c r="BA18" s="218"/>
      <c r="BB18" s="218"/>
    </row>
    <row r="19" spans="2:54" ht="15.75" customHeight="1">
      <c r="C19" s="195" t="s">
        <v>794</v>
      </c>
      <c r="L19" s="195" t="s">
        <v>794</v>
      </c>
      <c r="U19" s="195" t="s">
        <v>794</v>
      </c>
      <c r="AD19" s="195" t="s">
        <v>794</v>
      </c>
      <c r="AM19" s="195" t="s">
        <v>794</v>
      </c>
      <c r="AT19" s="218"/>
      <c r="AU19" s="218"/>
      <c r="AV19" s="218"/>
      <c r="AW19" s="218"/>
      <c r="AX19" s="218"/>
      <c r="AY19" s="218"/>
      <c r="AZ19" s="218"/>
      <c r="BA19" s="218"/>
      <c r="BB19" s="218"/>
    </row>
    <row r="20" spans="2:54" ht="15.75" customHeight="1">
      <c r="C20" s="203" t="s">
        <v>646</v>
      </c>
      <c r="D20" s="250" t="s">
        <v>863</v>
      </c>
      <c r="E20" s="205" t="s">
        <v>648</v>
      </c>
      <c r="F20" s="204" t="s">
        <v>844</v>
      </c>
      <c r="L20" s="203" t="s">
        <v>646</v>
      </c>
      <c r="M20" s="250" t="s">
        <v>863</v>
      </c>
      <c r="N20" s="205" t="s">
        <v>648</v>
      </c>
      <c r="O20" s="204" t="s">
        <v>844</v>
      </c>
      <c r="U20" s="203" t="s">
        <v>646</v>
      </c>
      <c r="V20" s="250" t="s">
        <v>863</v>
      </c>
      <c r="W20" s="205" t="s">
        <v>648</v>
      </c>
      <c r="X20" s="204" t="s">
        <v>844</v>
      </c>
      <c r="AD20" s="203" t="s">
        <v>646</v>
      </c>
      <c r="AE20" s="250" t="s">
        <v>863</v>
      </c>
      <c r="AF20" s="205" t="s">
        <v>648</v>
      </c>
      <c r="AG20" s="204" t="s">
        <v>844</v>
      </c>
      <c r="AM20" s="203" t="s">
        <v>646</v>
      </c>
      <c r="AN20" s="250" t="s">
        <v>863</v>
      </c>
      <c r="AO20" s="205" t="s">
        <v>648</v>
      </c>
      <c r="AP20" s="204" t="s">
        <v>844</v>
      </c>
      <c r="AT20" s="218"/>
      <c r="AU20" s="218"/>
      <c r="AV20" s="218"/>
      <c r="AW20" s="218"/>
      <c r="AX20" s="218"/>
      <c r="AY20" s="218"/>
      <c r="AZ20" s="218"/>
      <c r="BA20" s="218"/>
      <c r="BB20" s="218"/>
    </row>
    <row r="21" spans="2:54">
      <c r="C21" s="213"/>
      <c r="D21" s="214"/>
      <c r="E21" s="248"/>
      <c r="F21" s="245"/>
      <c r="L21" s="213"/>
      <c r="M21" s="214"/>
      <c r="N21" s="248"/>
      <c r="O21" s="245"/>
      <c r="U21" s="213"/>
      <c r="V21" s="214"/>
      <c r="W21" s="248"/>
      <c r="X21" s="245"/>
      <c r="AD21" s="213"/>
      <c r="AE21" s="214"/>
      <c r="AF21" s="248"/>
      <c r="AG21" s="245"/>
      <c r="AM21" s="213"/>
      <c r="AN21" s="214"/>
      <c r="AO21" s="248"/>
      <c r="AP21" s="245"/>
      <c r="AT21" s="218"/>
      <c r="AU21" s="218"/>
      <c r="AV21" s="218"/>
      <c r="AW21" s="218"/>
      <c r="AX21" s="218"/>
      <c r="AY21" s="218"/>
      <c r="AZ21" s="218"/>
      <c r="BA21" s="218"/>
      <c r="BB21" s="218"/>
    </row>
    <row r="22" spans="2:54">
      <c r="C22" s="213"/>
      <c r="D22" s="214"/>
      <c r="E22" s="248"/>
      <c r="F22" s="245"/>
      <c r="L22" s="213"/>
      <c r="M22" s="214"/>
      <c r="N22" s="248"/>
      <c r="O22" s="245"/>
      <c r="U22" s="213"/>
      <c r="V22" s="214"/>
      <c r="W22" s="248"/>
      <c r="X22" s="245"/>
      <c r="AD22" s="213"/>
      <c r="AE22" s="214"/>
      <c r="AF22" s="248"/>
      <c r="AG22" s="245"/>
      <c r="AM22" s="213"/>
      <c r="AN22" s="214"/>
      <c r="AO22" s="248"/>
      <c r="AP22" s="245"/>
      <c r="AT22" s="218"/>
      <c r="AU22" s="218"/>
      <c r="AV22" s="218"/>
      <c r="AW22" s="218"/>
      <c r="AX22" s="218"/>
      <c r="AY22" s="218"/>
      <c r="AZ22" s="218"/>
      <c r="BA22" s="218"/>
      <c r="BB22" s="218"/>
    </row>
    <row r="23" spans="2:54">
      <c r="C23" s="213"/>
      <c r="D23" s="214"/>
      <c r="E23" s="248"/>
      <c r="F23" s="245"/>
      <c r="L23" s="213"/>
      <c r="M23" s="214"/>
      <c r="N23" s="248"/>
      <c r="O23" s="245"/>
      <c r="U23" s="213"/>
      <c r="V23" s="214"/>
      <c r="W23" s="248"/>
      <c r="X23" s="245"/>
      <c r="AD23" s="213"/>
      <c r="AE23" s="214"/>
      <c r="AF23" s="248"/>
      <c r="AG23" s="245"/>
      <c r="AM23" s="213"/>
      <c r="AN23" s="214"/>
      <c r="AO23" s="248"/>
      <c r="AP23" s="245"/>
      <c r="AT23" s="218"/>
      <c r="AU23" s="218"/>
      <c r="AV23" s="218"/>
      <c r="AW23" s="218"/>
      <c r="AX23" s="218"/>
      <c r="AY23" s="218"/>
      <c r="AZ23" s="218"/>
      <c r="BA23" s="218"/>
      <c r="BB23" s="218"/>
    </row>
    <row r="24" spans="2:54">
      <c r="C24" s="213"/>
      <c r="D24" s="214"/>
      <c r="E24" s="248"/>
      <c r="F24" s="245"/>
      <c r="L24" s="213"/>
      <c r="M24" s="214"/>
      <c r="N24" s="248"/>
      <c r="O24" s="245"/>
      <c r="U24" s="213"/>
      <c r="V24" s="214"/>
      <c r="W24" s="248"/>
      <c r="X24" s="245"/>
      <c r="AD24" s="213"/>
      <c r="AE24" s="214"/>
      <c r="AF24" s="248"/>
      <c r="AG24" s="245"/>
      <c r="AM24" s="213"/>
      <c r="AN24" s="214"/>
      <c r="AO24" s="248"/>
      <c r="AP24" s="245"/>
      <c r="AT24" s="218"/>
      <c r="AU24" s="218"/>
      <c r="AV24" s="218"/>
      <c r="AW24" s="218"/>
      <c r="AX24" s="218"/>
      <c r="AY24" s="218"/>
      <c r="AZ24" s="218"/>
      <c r="BA24" s="218"/>
      <c r="BB24" s="218"/>
    </row>
    <row r="25" spans="2:54">
      <c r="C25" s="213"/>
      <c r="D25" s="214"/>
      <c r="E25" s="248"/>
      <c r="F25" s="245"/>
      <c r="L25" s="213"/>
      <c r="M25" s="214"/>
      <c r="N25" s="248"/>
      <c r="O25" s="245"/>
      <c r="U25" s="213"/>
      <c r="V25" s="214"/>
      <c r="W25" s="248"/>
      <c r="X25" s="245"/>
      <c r="AD25" s="213"/>
      <c r="AE25" s="214"/>
      <c r="AF25" s="248"/>
      <c r="AG25" s="245"/>
      <c r="AM25" s="213"/>
      <c r="AN25" s="214"/>
      <c r="AO25" s="248"/>
      <c r="AP25" s="245"/>
      <c r="AT25" s="218"/>
      <c r="AU25" s="218"/>
      <c r="AV25" s="218"/>
      <c r="AW25" s="218"/>
      <c r="AX25" s="218"/>
      <c r="AY25" s="218"/>
      <c r="AZ25" s="218"/>
      <c r="BA25" s="218"/>
      <c r="BB25" s="218"/>
    </row>
    <row r="26" spans="2:54">
      <c r="C26" s="213"/>
      <c r="D26" s="214"/>
      <c r="E26" s="248"/>
      <c r="F26" s="245"/>
      <c r="L26" s="213"/>
      <c r="M26" s="214"/>
      <c r="N26" s="248"/>
      <c r="O26" s="245"/>
      <c r="U26" s="213"/>
      <c r="V26" s="214"/>
      <c r="W26" s="248"/>
      <c r="X26" s="245"/>
      <c r="AD26" s="213"/>
      <c r="AE26" s="214"/>
      <c r="AF26" s="248"/>
      <c r="AG26" s="245"/>
      <c r="AM26" s="213"/>
      <c r="AN26" s="214"/>
      <c r="AO26" s="248"/>
      <c r="AP26" s="245"/>
      <c r="AT26" s="218"/>
      <c r="AU26" s="218"/>
      <c r="AV26" s="218"/>
      <c r="AW26" s="218"/>
      <c r="AX26" s="218"/>
      <c r="AY26" s="218"/>
      <c r="AZ26" s="218"/>
      <c r="BA26" s="218"/>
      <c r="BB26" s="218"/>
    </row>
    <row r="27" spans="2:54">
      <c r="C27" s="213"/>
      <c r="D27" s="214"/>
      <c r="E27" s="248"/>
      <c r="F27" s="245"/>
      <c r="L27" s="213"/>
      <c r="M27" s="214"/>
      <c r="N27" s="248"/>
      <c r="O27" s="245"/>
      <c r="U27" s="213"/>
      <c r="V27" s="214"/>
      <c r="W27" s="248"/>
      <c r="X27" s="245"/>
      <c r="AD27" s="213"/>
      <c r="AE27" s="214"/>
      <c r="AF27" s="248"/>
      <c r="AG27" s="245"/>
      <c r="AM27" s="213"/>
      <c r="AN27" s="214"/>
      <c r="AO27" s="248"/>
      <c r="AP27" s="245"/>
      <c r="AT27" s="218"/>
      <c r="AU27" s="218"/>
      <c r="AV27" s="218"/>
      <c r="AW27" s="218"/>
      <c r="AX27" s="218"/>
      <c r="AY27" s="218"/>
      <c r="AZ27" s="218"/>
      <c r="BA27" s="218"/>
      <c r="BB27" s="218"/>
    </row>
    <row r="28" spans="2:54">
      <c r="C28" s="213"/>
      <c r="D28" s="214"/>
      <c r="E28" s="248"/>
      <c r="F28" s="245"/>
      <c r="L28" s="213"/>
      <c r="M28" s="214"/>
      <c r="N28" s="248"/>
      <c r="O28" s="245"/>
      <c r="U28" s="213"/>
      <c r="V28" s="214"/>
      <c r="W28" s="248"/>
      <c r="X28" s="245"/>
      <c r="AD28" s="213"/>
      <c r="AE28" s="214"/>
      <c r="AF28" s="248"/>
      <c r="AG28" s="245"/>
      <c r="AM28" s="213"/>
      <c r="AN28" s="214"/>
      <c r="AO28" s="248"/>
      <c r="AP28" s="245"/>
      <c r="AT28" s="218"/>
      <c r="AU28" s="218"/>
      <c r="AV28" s="218"/>
      <c r="AW28" s="218"/>
      <c r="AX28" s="218"/>
      <c r="AY28" s="218"/>
      <c r="AZ28" s="218"/>
      <c r="BA28" s="218"/>
      <c r="BB28" s="218"/>
    </row>
    <row r="29" spans="2:54">
      <c r="C29" s="213"/>
      <c r="D29" s="214"/>
      <c r="E29" s="248"/>
      <c r="F29" s="245"/>
      <c r="L29" s="213"/>
      <c r="M29" s="214"/>
      <c r="N29" s="248"/>
      <c r="O29" s="245"/>
      <c r="U29" s="213"/>
      <c r="V29" s="214"/>
      <c r="W29" s="248"/>
      <c r="X29" s="245"/>
      <c r="AD29" s="213"/>
      <c r="AE29" s="214"/>
      <c r="AF29" s="248"/>
      <c r="AG29" s="245"/>
      <c r="AM29" s="213"/>
      <c r="AN29" s="214"/>
      <c r="AO29" s="248"/>
      <c r="AP29" s="245"/>
      <c r="AT29" s="218"/>
      <c r="AU29" s="218"/>
      <c r="AV29" s="218"/>
      <c r="AW29" s="218"/>
      <c r="AX29" s="218"/>
      <c r="AY29" s="218"/>
      <c r="AZ29" s="218"/>
      <c r="BA29" s="218"/>
      <c r="BB29" s="218"/>
    </row>
    <row r="30" spans="2:54">
      <c r="C30" s="213"/>
      <c r="D30" s="214"/>
      <c r="E30" s="248"/>
      <c r="F30" s="245"/>
      <c r="L30" s="213"/>
      <c r="M30" s="214"/>
      <c r="N30" s="248"/>
      <c r="O30" s="245"/>
      <c r="U30" s="213"/>
      <c r="V30" s="214"/>
      <c r="W30" s="248"/>
      <c r="X30" s="245"/>
      <c r="AD30" s="213"/>
      <c r="AE30" s="214"/>
      <c r="AF30" s="248"/>
      <c r="AG30" s="245"/>
      <c r="AM30" s="213"/>
      <c r="AN30" s="214"/>
      <c r="AO30" s="248"/>
      <c r="AP30" s="245"/>
      <c r="AT30" s="218"/>
      <c r="AU30" s="218"/>
      <c r="AV30" s="218"/>
      <c r="AW30" s="218"/>
      <c r="AX30" s="218"/>
      <c r="AY30" s="218"/>
      <c r="AZ30" s="218"/>
      <c r="BA30" s="218"/>
      <c r="BB30" s="218"/>
    </row>
    <row r="31" spans="2:54">
      <c r="C31" s="213"/>
      <c r="D31" s="214"/>
      <c r="E31" s="248"/>
      <c r="F31" s="245"/>
      <c r="L31" s="213"/>
      <c r="M31" s="214"/>
      <c r="N31" s="248"/>
      <c r="O31" s="245"/>
      <c r="U31" s="213"/>
      <c r="V31" s="214"/>
      <c r="W31" s="248"/>
      <c r="X31" s="245"/>
      <c r="AD31" s="213"/>
      <c r="AE31" s="214"/>
      <c r="AF31" s="248"/>
      <c r="AG31" s="245"/>
      <c r="AM31" s="213"/>
      <c r="AN31" s="214"/>
      <c r="AO31" s="248"/>
      <c r="AP31" s="245"/>
      <c r="AT31" s="218"/>
      <c r="AU31" s="218"/>
      <c r="AV31" s="218"/>
      <c r="AW31" s="218"/>
      <c r="AX31" s="218"/>
      <c r="AY31" s="218"/>
      <c r="AZ31" s="218"/>
      <c r="BA31" s="218"/>
      <c r="BB31" s="218"/>
    </row>
    <row r="32" spans="2:54">
      <c r="C32" s="213"/>
      <c r="D32" s="214"/>
      <c r="E32" s="248"/>
      <c r="F32" s="245"/>
      <c r="L32" s="213"/>
      <c r="M32" s="214"/>
      <c r="N32" s="248"/>
      <c r="O32" s="245"/>
      <c r="U32" s="213"/>
      <c r="V32" s="214"/>
      <c r="W32" s="248"/>
      <c r="X32" s="245"/>
      <c r="AD32" s="213"/>
      <c r="AE32" s="214"/>
      <c r="AF32" s="248"/>
      <c r="AG32" s="245"/>
      <c r="AM32" s="213"/>
      <c r="AN32" s="214"/>
      <c r="AO32" s="248"/>
      <c r="AP32" s="245"/>
      <c r="AT32" s="218"/>
      <c r="AU32" s="218"/>
      <c r="AV32" s="218"/>
      <c r="AW32" s="218"/>
      <c r="AX32" s="218"/>
      <c r="AY32" s="218"/>
      <c r="AZ32" s="218"/>
      <c r="BA32" s="218"/>
      <c r="BB32" s="218"/>
    </row>
    <row r="33" spans="3:54">
      <c r="C33" s="213"/>
      <c r="D33" s="214"/>
      <c r="E33" s="248"/>
      <c r="F33" s="245"/>
      <c r="L33" s="213"/>
      <c r="M33" s="214"/>
      <c r="N33" s="248"/>
      <c r="O33" s="245"/>
      <c r="U33" s="213"/>
      <c r="V33" s="214"/>
      <c r="W33" s="248"/>
      <c r="X33" s="245"/>
      <c r="AD33" s="213"/>
      <c r="AE33" s="214"/>
      <c r="AF33" s="248"/>
      <c r="AG33" s="245"/>
      <c r="AM33" s="213"/>
      <c r="AN33" s="214"/>
      <c r="AO33" s="248"/>
      <c r="AP33" s="245"/>
      <c r="AT33" s="218"/>
      <c r="AU33" s="218"/>
      <c r="AV33" s="218"/>
      <c r="AW33" s="218"/>
      <c r="AX33" s="218"/>
      <c r="AY33" s="218"/>
      <c r="AZ33" s="218"/>
      <c r="BA33" s="218"/>
      <c r="BB33" s="218"/>
    </row>
    <row r="34" spans="3:54">
      <c r="C34" s="213"/>
      <c r="D34" s="214"/>
      <c r="E34" s="248"/>
      <c r="F34" s="245"/>
      <c r="L34" s="213"/>
      <c r="M34" s="214"/>
      <c r="N34" s="248"/>
      <c r="O34" s="245"/>
      <c r="U34" s="213"/>
      <c r="V34" s="214"/>
      <c r="W34" s="248"/>
      <c r="X34" s="245"/>
      <c r="AD34" s="213"/>
      <c r="AE34" s="214"/>
      <c r="AF34" s="248"/>
      <c r="AG34" s="245"/>
      <c r="AM34" s="213"/>
      <c r="AN34" s="214"/>
      <c r="AO34" s="248"/>
      <c r="AP34" s="245"/>
      <c r="AT34" s="218"/>
      <c r="AU34" s="218"/>
      <c r="AV34" s="218"/>
      <c r="AW34" s="218"/>
      <c r="AX34" s="218"/>
      <c r="AY34" s="218"/>
      <c r="AZ34" s="218"/>
      <c r="BA34" s="218"/>
      <c r="BB34" s="218"/>
    </row>
    <row r="35" spans="3:54">
      <c r="C35" s="213"/>
      <c r="D35" s="214"/>
      <c r="E35" s="248"/>
      <c r="F35" s="245"/>
      <c r="L35" s="213"/>
      <c r="M35" s="214"/>
      <c r="N35" s="248"/>
      <c r="O35" s="245"/>
      <c r="U35" s="213"/>
      <c r="V35" s="214"/>
      <c r="W35" s="248"/>
      <c r="X35" s="245"/>
      <c r="AD35" s="213"/>
      <c r="AE35" s="214"/>
      <c r="AF35" s="248"/>
      <c r="AG35" s="245"/>
      <c r="AM35" s="213"/>
      <c r="AN35" s="214"/>
      <c r="AO35" s="248"/>
      <c r="AP35" s="245"/>
      <c r="AT35" s="218"/>
      <c r="AU35" s="218"/>
      <c r="AV35" s="218"/>
      <c r="AW35" s="218"/>
      <c r="AX35" s="218"/>
      <c r="AY35" s="218"/>
      <c r="AZ35" s="218"/>
      <c r="BA35" s="218"/>
      <c r="BB35" s="218"/>
    </row>
    <row r="36" spans="3:54">
      <c r="C36" s="213"/>
      <c r="D36" s="214"/>
      <c r="E36" s="248"/>
      <c r="F36" s="245"/>
      <c r="L36" s="213"/>
      <c r="M36" s="214"/>
      <c r="N36" s="248"/>
      <c r="O36" s="245"/>
      <c r="U36" s="213"/>
      <c r="V36" s="214"/>
      <c r="W36" s="248"/>
      <c r="X36" s="245"/>
      <c r="AD36" s="213"/>
      <c r="AE36" s="214"/>
      <c r="AF36" s="248"/>
      <c r="AG36" s="245"/>
      <c r="AM36" s="213"/>
      <c r="AN36" s="214"/>
      <c r="AO36" s="248"/>
      <c r="AP36" s="245"/>
      <c r="AT36" s="218"/>
      <c r="AU36" s="218"/>
      <c r="AV36" s="218"/>
      <c r="AW36" s="218"/>
      <c r="AX36" s="218"/>
      <c r="AY36" s="218"/>
      <c r="AZ36" s="218"/>
      <c r="BA36" s="218"/>
      <c r="BB36" s="218"/>
    </row>
    <row r="37" spans="3:54">
      <c r="C37" s="213"/>
      <c r="D37" s="214"/>
      <c r="E37" s="248"/>
      <c r="F37" s="245"/>
      <c r="L37" s="213"/>
      <c r="M37" s="214"/>
      <c r="N37" s="248"/>
      <c r="O37" s="245"/>
      <c r="U37" s="213"/>
      <c r="V37" s="214"/>
      <c r="W37" s="248"/>
      <c r="X37" s="245"/>
      <c r="AD37" s="213"/>
      <c r="AE37" s="214"/>
      <c r="AF37" s="248"/>
      <c r="AG37" s="245"/>
      <c r="AM37" s="213"/>
      <c r="AN37" s="214"/>
      <c r="AO37" s="248"/>
      <c r="AP37" s="245"/>
      <c r="AT37" s="218"/>
      <c r="AU37" s="218"/>
      <c r="AV37" s="218"/>
      <c r="AW37" s="218"/>
      <c r="AX37" s="218"/>
      <c r="AY37" s="218"/>
      <c r="AZ37" s="218"/>
      <c r="BA37" s="218"/>
      <c r="BB37" s="218"/>
    </row>
    <row r="38" spans="3:54">
      <c r="C38" s="213"/>
      <c r="D38" s="214"/>
      <c r="E38" s="248"/>
      <c r="F38" s="245"/>
      <c r="L38" s="213"/>
      <c r="M38" s="214"/>
      <c r="N38" s="248"/>
      <c r="O38" s="245"/>
      <c r="U38" s="213"/>
      <c r="V38" s="214"/>
      <c r="W38" s="248"/>
      <c r="X38" s="245"/>
      <c r="AD38" s="213"/>
      <c r="AE38" s="214"/>
      <c r="AF38" s="248"/>
      <c r="AG38" s="245"/>
      <c r="AM38" s="213"/>
      <c r="AN38" s="214"/>
      <c r="AO38" s="248"/>
      <c r="AP38" s="245"/>
      <c r="AT38" s="218"/>
      <c r="AU38" s="218"/>
      <c r="AV38" s="218"/>
      <c r="AW38" s="218"/>
      <c r="AX38" s="218"/>
      <c r="AY38" s="218"/>
      <c r="AZ38" s="218"/>
      <c r="BA38" s="218"/>
      <c r="BB38" s="218"/>
    </row>
    <row r="39" spans="3:54" ht="21.75" customHeight="1">
      <c r="C39" s="73" t="s">
        <v>649</v>
      </c>
      <c r="D39" s="86">
        <f>SUM(D21:D38)</f>
        <v>0</v>
      </c>
      <c r="E39" s="72"/>
      <c r="F39" s="71"/>
      <c r="L39" s="73" t="s">
        <v>649</v>
      </c>
      <c r="M39" s="86">
        <f>SUM(M21:M38)</f>
        <v>0</v>
      </c>
      <c r="N39" s="72"/>
      <c r="O39" s="71"/>
      <c r="U39" s="73" t="s">
        <v>649</v>
      </c>
      <c r="V39" s="86">
        <f>SUM(V21:V38)</f>
        <v>0</v>
      </c>
      <c r="W39" s="72"/>
      <c r="X39" s="71"/>
      <c r="AD39" s="73" t="s">
        <v>649</v>
      </c>
      <c r="AE39" s="86">
        <f>SUM(AE21:AE38)</f>
        <v>0</v>
      </c>
      <c r="AF39" s="72"/>
      <c r="AG39" s="71"/>
      <c r="AM39" s="73" t="s">
        <v>649</v>
      </c>
      <c r="AN39" s="86">
        <f>SUM(AN21:AN38)</f>
        <v>0</v>
      </c>
      <c r="AO39" s="72"/>
      <c r="AP39" s="71"/>
      <c r="AT39" s="221">
        <f>D39</f>
        <v>0</v>
      </c>
      <c r="AU39" s="221">
        <f>M39</f>
        <v>0</v>
      </c>
      <c r="AV39" s="221">
        <f>V39</f>
        <v>0</v>
      </c>
      <c r="AW39" s="221">
        <f>AE39</f>
        <v>0</v>
      </c>
      <c r="AX39" s="221">
        <f>AN39</f>
        <v>0</v>
      </c>
      <c r="AY39" s="222">
        <f>SUM(AT39:AX39)</f>
        <v>0</v>
      </c>
      <c r="AZ39" s="254" t="str">
        <f>IF(AY39&gt;=900000,"◯","×")</f>
        <v>×</v>
      </c>
      <c r="BA39" s="218"/>
      <c r="BB39" s="218"/>
    </row>
    <row r="40" spans="3:54">
      <c r="AT40" s="218"/>
      <c r="AU40" s="218"/>
      <c r="AV40" s="218"/>
      <c r="AW40" s="218"/>
      <c r="AX40" s="218"/>
      <c r="AY40" s="218"/>
      <c r="AZ40" s="218"/>
      <c r="BA40" s="218"/>
      <c r="BB40" s="218"/>
    </row>
    <row r="41" spans="3:54">
      <c r="AT41" s="218"/>
      <c r="AU41" s="218"/>
      <c r="AV41" s="218"/>
      <c r="AW41" s="218"/>
      <c r="AX41" s="218"/>
      <c r="AY41" s="218"/>
      <c r="AZ41" s="218"/>
      <c r="BA41" s="218"/>
      <c r="BB41" s="218"/>
    </row>
    <row r="42" spans="3:54" ht="15" hidden="1" customHeight="1">
      <c r="C42" s="68" t="s">
        <v>645</v>
      </c>
      <c r="D42" s="165" t="str">
        <f>AT42</f>
        <v>該当する項目が全て選択・入力されているか確認してください。</v>
      </c>
      <c r="L42" s="68" t="s">
        <v>645</v>
      </c>
      <c r="M42" s="165" t="str">
        <f>AU42</f>
        <v>該当する項目が全て選択・入力されているか確認してください。</v>
      </c>
      <c r="U42" s="68" t="s">
        <v>645</v>
      </c>
      <c r="V42" s="78" t="str">
        <f>AV42</f>
        <v>該当する項目が全て選択・入力されているか確認してください。</v>
      </c>
      <c r="AD42" s="68" t="s">
        <v>645</v>
      </c>
      <c r="AE42" s="165" t="str">
        <f>AW42</f>
        <v>該当する項目が全て選択・入力されているか確認してください。</v>
      </c>
      <c r="AM42" s="68" t="s">
        <v>645</v>
      </c>
      <c r="AN42" s="165" t="str">
        <f>AX42</f>
        <v>該当する項目が全て選択・入力されているか確認してください。</v>
      </c>
      <c r="AT42" s="63" t="str">
        <f>IF(AND(OR(AT8="◯",AT8="事業名称を入力してください。"),AT9="◯",AT10="◯",AZ11="◯",AT13="◯",AT14="◯",AT15="◯",AT16="◯",AT17="◯",AZ39="◯"),"◯","該当する項目が全て選択・入力されているか確認してください。")</f>
        <v>該当する項目が全て選択・入力されているか確認してください。</v>
      </c>
      <c r="AU42" s="63" t="str">
        <f>IF(AND(OR(AU8="◯",AU8="事業名称を入力してください。"),AU9="◯",AU10="◯",AZ11="◯",AU13="◯",AU14="◯",AU15="◯",AU16="◯",AU17="◯",AZ39="◯"),"◯","該当する項目が全て選択・入力されているか確認してください。")</f>
        <v>該当する項目が全て選択・入力されているか確認してください。</v>
      </c>
      <c r="AV42" s="63" t="str">
        <f>IF(AND(OR(AV8="◯",AV8="事業名称を入力してください。"),AV9="◯",AV10="◯",AZ11="◯",AV13="◯",AV14="◯",AV15="◯",AV16="◯",AV17="◯",AZ39="◯"),"◯","該当する項目が全て選択・入力されているか確認してください。")</f>
        <v>該当する項目が全て選択・入力されているか確認してください。</v>
      </c>
      <c r="AW42" s="63" t="str">
        <f>IF(AND(OR(AW8="◯",AW8="事業名称を入力してください。"),AW9="◯",AW10="◯",AZ11="◯",AW13="◯",AW14="◯",AW15="◯",AW16="◯",AW17="◯",AZ39="◯"),"◯","該当する項目が全て選択・入力されているか確認してください。")</f>
        <v>該当する項目が全て選択・入力されているか確認してください。</v>
      </c>
      <c r="AX42" s="63" t="str">
        <f>IF(AND(OR(AX8="◯",AX8="事業名称を入力してください。"),AX9="◯",AX10="◯",AZ11="◯",AX13="◯",AX14="◯",AX15="◯",AX16="◯",AX17="◯",AZ39="◯"),"◯","該当する項目が全て選択・入力されているか確認してください。")</f>
        <v>該当する項目が全て選択・入力されているか確認してください。</v>
      </c>
      <c r="AY42" s="223"/>
      <c r="AZ42" s="218"/>
      <c r="BA42" s="218"/>
      <c r="BB42" s="218"/>
    </row>
    <row r="43" spans="3:54" ht="11.25" hidden="1" customHeight="1">
      <c r="C43" s="68" t="s">
        <v>644</v>
      </c>
      <c r="D43" s="165" t="str">
        <f>AT43</f>
        <v>金額を確認してください。</v>
      </c>
      <c r="L43" s="68" t="s">
        <v>644</v>
      </c>
      <c r="M43" s="165" t="str">
        <f>AU43</f>
        <v>金額を確認してください。</v>
      </c>
      <c r="U43" s="68" t="s">
        <v>644</v>
      </c>
      <c r="V43" s="78" t="str">
        <f>AV43</f>
        <v>金額を確認してください。</v>
      </c>
      <c r="AD43" s="68" t="s">
        <v>644</v>
      </c>
      <c r="AE43" s="165" t="str">
        <f>AW43</f>
        <v>金額を確認してください。</v>
      </c>
      <c r="AM43" s="68" t="s">
        <v>644</v>
      </c>
      <c r="AN43" s="165" t="str">
        <f>AX43</f>
        <v>金額を確認してください。</v>
      </c>
      <c r="AT43" s="63" t="str">
        <f>IF(AZ39="◯","◯","金額を確認してください。")</f>
        <v>金額を確認してください。</v>
      </c>
      <c r="AU43" s="63" t="str">
        <f>IF(AZ39="◯","◯","金額を確認してください。")</f>
        <v>金額を確認してください。</v>
      </c>
      <c r="AV43" s="63" t="str">
        <f>IF(AZ39="◯","◯","金額を確認してください。")</f>
        <v>金額を確認してください。</v>
      </c>
      <c r="AW43" s="63" t="str">
        <f>IF(AZ39="◯","◯","金額を確認してください。")</f>
        <v>金額を確認してください。</v>
      </c>
      <c r="AX43" s="63" t="str">
        <f>IF(AZ39="◯","◯","金額を確認してください。")</f>
        <v>金額を確認してください。</v>
      </c>
      <c r="AY43" s="223"/>
      <c r="AZ43" s="218"/>
      <c r="BA43" s="218"/>
      <c r="BB43" s="218"/>
    </row>
    <row r="44" spans="3:54" ht="20.25" customHeight="1">
      <c r="AT44" s="218" t="str">
        <f>IF(AND((D42="◯"),(D43="◯")),"提出可能","提出不可")</f>
        <v>提出不可</v>
      </c>
      <c r="AU44" s="218" t="str">
        <f>IF(AND((M42="◯"),(M43="◯")),"提出可能","提出不可")</f>
        <v>提出不可</v>
      </c>
      <c r="AV44" s="218" t="str">
        <f>IF(AND((V42="◯"),(V43="◯")),"提出可能","提出不可")</f>
        <v>提出不可</v>
      </c>
      <c r="AW44" s="218" t="str">
        <f>IF(AND((AE42="◯"),(AE43="◯")),"提出可能","提出不可")</f>
        <v>提出不可</v>
      </c>
      <c r="AX44" s="218" t="str">
        <f>IF(AND((AN42="◯"),(AN43="◯")),"提出可能","提出不可")</f>
        <v>提出不可</v>
      </c>
      <c r="AY44" s="218"/>
      <c r="AZ44" s="218"/>
      <c r="BA44" s="218"/>
      <c r="BB44" s="218"/>
    </row>
  </sheetData>
  <sheetProtection password="CA98" sheet="1" formatCells="0" formatColumns="0" formatRows="0"/>
  <mergeCells count="20">
    <mergeCell ref="D10:H10"/>
    <mergeCell ref="D17:H17"/>
    <mergeCell ref="V10:Z10"/>
    <mergeCell ref="D8:H8"/>
    <mergeCell ref="M8:Q8"/>
    <mergeCell ref="V17:Z17"/>
    <mergeCell ref="AN8:AR8"/>
    <mergeCell ref="D9:H9"/>
    <mergeCell ref="M9:Q9"/>
    <mergeCell ref="AN9:AR9"/>
    <mergeCell ref="V8:Z8"/>
    <mergeCell ref="V9:Z9"/>
    <mergeCell ref="AE8:AI8"/>
    <mergeCell ref="AE9:AI9"/>
    <mergeCell ref="AE10:AI10"/>
    <mergeCell ref="AE17:AI17"/>
    <mergeCell ref="AN10:AR10"/>
    <mergeCell ref="M10:Q10"/>
    <mergeCell ref="M17:Q17"/>
    <mergeCell ref="AN17:AR17"/>
  </mergeCells>
  <phoneticPr fontId="1"/>
  <conditionalFormatting sqref="H2">
    <cfRule type="containsBlanks" dxfId="1257" priority="155">
      <formula>LEN(TRIM(H2))=0</formula>
    </cfRule>
    <cfRule type="containsBlanks" priority="156">
      <formula>LEN(TRIM(H2))=0</formula>
    </cfRule>
  </conditionalFormatting>
  <conditionalFormatting sqref="D8:E8">
    <cfRule type="expression" dxfId="1256" priority="142">
      <formula>D8=""</formula>
    </cfRule>
    <cfRule type="expression" dxfId="1255" priority="146">
      <formula>ISTEXT(C8)</formula>
    </cfRule>
  </conditionalFormatting>
  <conditionalFormatting sqref="D9:H9">
    <cfRule type="expression" dxfId="1254" priority="141">
      <formula>D8=""</formula>
    </cfRule>
    <cfRule type="expression" dxfId="1253" priority="144">
      <formula>ISTEXT(D9)</formula>
    </cfRule>
    <cfRule type="expression" dxfId="1252" priority="145">
      <formula>NOT($D8="その他")</formula>
    </cfRule>
  </conditionalFormatting>
  <conditionalFormatting sqref="D10:H10 D17:H17">
    <cfRule type="expression" dxfId="1251" priority="139">
      <formula>ISTEXT(D10)</formula>
    </cfRule>
  </conditionalFormatting>
  <conditionalFormatting sqref="D11">
    <cfRule type="expression" dxfId="1250" priority="33">
      <formula>$D$8="外国人入学生の受入れのための環境整備に関するもの（教育活動）"</formula>
    </cfRule>
    <cfRule type="expression" dxfId="1249" priority="138">
      <formula>ISNUMBER(D11)</formula>
    </cfRule>
  </conditionalFormatting>
  <conditionalFormatting sqref="D12">
    <cfRule type="expression" dxfId="1248" priority="32">
      <formula>$D$8="外国人入学生の受入れのための環境整備に関するもの（教育活動）"</formula>
    </cfRule>
    <cfRule type="expression" dxfId="1247" priority="137">
      <formula>ISTEXT(D12)</formula>
    </cfRule>
  </conditionalFormatting>
  <conditionalFormatting sqref="D13">
    <cfRule type="expression" dxfId="1246" priority="31">
      <formula>$D$8="外国人入学生の受入れのための環境整備に関するもの（教育活動）"</formula>
    </cfRule>
    <cfRule type="expression" dxfId="1245" priority="136">
      <formula>ISTEXT(D13)</formula>
    </cfRule>
  </conditionalFormatting>
  <conditionalFormatting sqref="D14">
    <cfRule type="expression" dxfId="1244" priority="30">
      <formula>$D$8="外国人入学生の受入れのための環境整備に関するもの（教育活動）"</formula>
    </cfRule>
    <cfRule type="expression" dxfId="1243" priority="135">
      <formula>ISTEXT(D14)</formula>
    </cfRule>
  </conditionalFormatting>
  <conditionalFormatting sqref="D15">
    <cfRule type="expression" dxfId="1242" priority="134">
      <formula>ISTEXT(D15)</formula>
    </cfRule>
  </conditionalFormatting>
  <conditionalFormatting sqref="D16">
    <cfRule type="expression" dxfId="1241" priority="29">
      <formula>$D$8="外国人入学生の受入れのための環境整備に関するもの（教育活動）"</formula>
    </cfRule>
    <cfRule type="expression" dxfId="1240" priority="133">
      <formula>ISTEXT(D16)</formula>
    </cfRule>
  </conditionalFormatting>
  <conditionalFormatting sqref="C21:C22 E21:E22 U21:U22 W21:W22 AD21:AD22 AF21:AF22 AM21:AM22 AO21:AO22 C25:C38 E25:E38 U25:U38 W25:W38 AD25:AD38 AF25:AF38 AM25:AM38 AO25:AO38">
    <cfRule type="expression" dxfId="1239" priority="131">
      <formula>ISTEXT(C21:C38)</formula>
    </cfRule>
  </conditionalFormatting>
  <conditionalFormatting sqref="F21:F22 X21:X22 AG21:AG22 AP21:AP22 F25:F38 X25:X38 AG25:AG38 AP25:AP38">
    <cfRule type="expression" dxfId="1238" priority="130">
      <formula>ISTEXT( F21:F38)</formula>
    </cfRule>
  </conditionalFormatting>
  <conditionalFormatting sqref="F8:H8">
    <cfRule type="expression" dxfId="1237" priority="159">
      <formula>F8=""</formula>
    </cfRule>
    <cfRule type="expression" dxfId="1236" priority="160">
      <formula>ISTEXT(#REF!)</formula>
    </cfRule>
  </conditionalFormatting>
  <conditionalFormatting sqref="D21:D22 V21:V22 AE21:AE22 AN21:AN22 D25:D38 V25:V38 AE25:AE38 AN25:AN38">
    <cfRule type="expression" dxfId="1235" priority="128">
      <formula>ISNUMBER(D21:D38)</formula>
    </cfRule>
  </conditionalFormatting>
  <conditionalFormatting sqref="D42:D43">
    <cfRule type="expression" dxfId="1234" priority="127">
      <formula>D42="◯"</formula>
    </cfRule>
  </conditionalFormatting>
  <conditionalFormatting sqref="D17:H17">
    <cfRule type="expression" dxfId="1233" priority="28">
      <formula>$D$8="外国人入学生の受入れのための環境整備に関するもの（教育活動）"</formula>
    </cfRule>
    <cfRule type="expression" dxfId="1232" priority="125">
      <formula>$D$16="◯"</formula>
    </cfRule>
  </conditionalFormatting>
  <conditionalFormatting sqref="Q2">
    <cfRule type="containsBlanks" dxfId="1231" priority="121">
      <formula>LEN(TRIM(Q2))=0</formula>
    </cfRule>
    <cfRule type="containsBlanks" priority="122">
      <formula>LEN(TRIM(Q2))=0</formula>
    </cfRule>
  </conditionalFormatting>
  <conditionalFormatting sqref="M42:M43">
    <cfRule type="expression" dxfId="1230" priority="105">
      <formula>M42="◯"</formula>
    </cfRule>
  </conditionalFormatting>
  <conditionalFormatting sqref="V17:Z17">
    <cfRule type="expression" dxfId="1229" priority="81">
      <formula>$V$16="◯"</formula>
    </cfRule>
  </conditionalFormatting>
  <conditionalFormatting sqref="AE17:AI17">
    <cfRule type="expression" dxfId="1228" priority="59">
      <formula>$AE$16="◯"</formula>
    </cfRule>
  </conditionalFormatting>
  <conditionalFormatting sqref="Z2">
    <cfRule type="containsBlanks" dxfId="1227" priority="99">
      <formula>LEN(TRIM(Z2))=0</formula>
    </cfRule>
    <cfRule type="containsBlanks" priority="100">
      <formula>LEN(TRIM(Z2))=0</formula>
    </cfRule>
  </conditionalFormatting>
  <conditionalFormatting sqref="V8:W8">
    <cfRule type="expression" dxfId="1226" priority="95">
      <formula>V8=""</formula>
    </cfRule>
    <cfRule type="expression" dxfId="1225" priority="98">
      <formula>ISTEXT(U8)</formula>
    </cfRule>
  </conditionalFormatting>
  <conditionalFormatting sqref="V9:Z9">
    <cfRule type="expression" dxfId="1224" priority="94">
      <formula>V8=""</formula>
    </cfRule>
    <cfRule type="expression" dxfId="1223" priority="96">
      <formula>ISTEXT(V9)</formula>
    </cfRule>
    <cfRule type="expression" dxfId="1222" priority="97">
      <formula>NOT($D8="その他")</formula>
    </cfRule>
  </conditionalFormatting>
  <conditionalFormatting sqref="V10:Z10 V17:Z17">
    <cfRule type="expression" dxfId="1221" priority="93">
      <formula>ISTEXT(V10)</formula>
    </cfRule>
  </conditionalFormatting>
  <conditionalFormatting sqref="V11">
    <cfRule type="expression" dxfId="1220" priority="92">
      <formula>ISNUMBER(V11)</formula>
    </cfRule>
  </conditionalFormatting>
  <conditionalFormatting sqref="V12">
    <cfRule type="expression" dxfId="1219" priority="91">
      <formula>ISTEXT(V12)</formula>
    </cfRule>
  </conditionalFormatting>
  <conditionalFormatting sqref="V13">
    <cfRule type="expression" dxfId="1218" priority="90">
      <formula>ISTEXT(V13)</formula>
    </cfRule>
  </conditionalFormatting>
  <conditionalFormatting sqref="V14">
    <cfRule type="expression" dxfId="1217" priority="89">
      <formula>ISTEXT(V14)</formula>
    </cfRule>
  </conditionalFormatting>
  <conditionalFormatting sqref="V15">
    <cfRule type="expression" dxfId="1216" priority="88">
      <formula>ISTEXT(V15)</formula>
    </cfRule>
  </conditionalFormatting>
  <conditionalFormatting sqref="V16">
    <cfRule type="expression" dxfId="1215" priority="87">
      <formula>ISTEXT(V16)</formula>
    </cfRule>
  </conditionalFormatting>
  <conditionalFormatting sqref="X8:Z8">
    <cfRule type="expression" dxfId="1214" priority="101">
      <formula>X8=""</formula>
    </cfRule>
    <cfRule type="expression" dxfId="1213" priority="102">
      <formula>ISTEXT(#REF!)</formula>
    </cfRule>
  </conditionalFormatting>
  <conditionalFormatting sqref="V42:V43">
    <cfRule type="expression" dxfId="1212" priority="83">
      <formula>V42="◯"</formula>
    </cfRule>
  </conditionalFormatting>
  <conditionalFormatting sqref="AI2">
    <cfRule type="containsBlanks" dxfId="1211" priority="77">
      <formula>LEN(TRIM(AI2))=0</formula>
    </cfRule>
    <cfRule type="containsBlanks" priority="78">
      <formula>LEN(TRIM(AI2))=0</formula>
    </cfRule>
  </conditionalFormatting>
  <conditionalFormatting sqref="AE8:AF8">
    <cfRule type="expression" dxfId="1210" priority="73">
      <formula>AE8=""</formula>
    </cfRule>
    <cfRule type="expression" dxfId="1209" priority="76">
      <formula>ISTEXT(AD8)</formula>
    </cfRule>
  </conditionalFormatting>
  <conditionalFormatting sqref="AE9:AI9">
    <cfRule type="expression" dxfId="1208" priority="72">
      <formula>AE8=""</formula>
    </cfRule>
    <cfRule type="expression" dxfId="1207" priority="74">
      <formula>ISTEXT(AE9)</formula>
    </cfRule>
    <cfRule type="expression" dxfId="1206" priority="75">
      <formula>NOT($D8="その他")</formula>
    </cfRule>
  </conditionalFormatting>
  <conditionalFormatting sqref="AE10:AI10 AE17:AI17">
    <cfRule type="expression" dxfId="1205" priority="71">
      <formula>ISTEXT(AE10)</formula>
    </cfRule>
  </conditionalFormatting>
  <conditionalFormatting sqref="AE11">
    <cfRule type="expression" dxfId="1204" priority="70">
      <formula>ISNUMBER(AE11)</formula>
    </cfRule>
  </conditionalFormatting>
  <conditionalFormatting sqref="AE12">
    <cfRule type="expression" dxfId="1203" priority="69">
      <formula>ISTEXT(AE12)</formula>
    </cfRule>
  </conditionalFormatting>
  <conditionalFormatting sqref="AE13">
    <cfRule type="expression" dxfId="1202" priority="68">
      <formula>ISTEXT(AE13)</formula>
    </cfRule>
  </conditionalFormatting>
  <conditionalFormatting sqref="AE14">
    <cfRule type="expression" dxfId="1201" priority="67">
      <formula>ISTEXT(AE14)</formula>
    </cfRule>
  </conditionalFormatting>
  <conditionalFormatting sqref="AE15">
    <cfRule type="expression" dxfId="1200" priority="66">
      <formula>ISTEXT(AE15)</formula>
    </cfRule>
  </conditionalFormatting>
  <conditionalFormatting sqref="AE16">
    <cfRule type="expression" dxfId="1199" priority="65">
      <formula>ISTEXT(AE16)</formula>
    </cfRule>
  </conditionalFormatting>
  <conditionalFormatting sqref="AG8:AI8">
    <cfRule type="expression" dxfId="1198" priority="79">
      <formula>AG8=""</formula>
    </cfRule>
    <cfRule type="expression" dxfId="1197" priority="80">
      <formula>ISTEXT(#REF!)</formula>
    </cfRule>
  </conditionalFormatting>
  <conditionalFormatting sqref="AE42:AE43">
    <cfRule type="expression" dxfId="1196" priority="61">
      <formula>AE42="◯"</formula>
    </cfRule>
  </conditionalFormatting>
  <conditionalFormatting sqref="AN17:AR17">
    <cfRule type="expression" dxfId="1195" priority="37">
      <formula>$AN$16="◯"</formula>
    </cfRule>
  </conditionalFormatting>
  <conditionalFormatting sqref="AR2">
    <cfRule type="containsBlanks" dxfId="1194" priority="55">
      <formula>LEN(TRIM(AR2))=0</formula>
    </cfRule>
    <cfRule type="containsBlanks" priority="56">
      <formula>LEN(TRIM(AR2))=0</formula>
    </cfRule>
  </conditionalFormatting>
  <conditionalFormatting sqref="AN8:AO8">
    <cfRule type="expression" dxfId="1193" priority="51">
      <formula>AN8=""</formula>
    </cfRule>
    <cfRule type="expression" dxfId="1192" priority="54">
      <formula>ISTEXT(AM8)</formula>
    </cfRule>
  </conditionalFormatting>
  <conditionalFormatting sqref="AN9:AR9">
    <cfRule type="expression" dxfId="1191" priority="50">
      <formula>AN8=""</formula>
    </cfRule>
    <cfRule type="expression" dxfId="1190" priority="52">
      <formula>ISTEXT(AN9)</formula>
    </cfRule>
    <cfRule type="expression" dxfId="1189" priority="53">
      <formula>NOT($D8="その他")</formula>
    </cfRule>
  </conditionalFormatting>
  <conditionalFormatting sqref="AN10:AR10 AN17:AR17">
    <cfRule type="expression" dxfId="1188" priority="49">
      <formula>ISTEXT(AN10)</formula>
    </cfRule>
  </conditionalFormatting>
  <conditionalFormatting sqref="AN11">
    <cfRule type="expression" dxfId="1187" priority="48">
      <formula>ISNUMBER(AN11)</formula>
    </cfRule>
  </conditionalFormatting>
  <conditionalFormatting sqref="AN12">
    <cfRule type="expression" dxfId="1186" priority="47">
      <formula>ISTEXT(AN12)</formula>
    </cfRule>
  </conditionalFormatting>
  <conditionalFormatting sqref="AN13">
    <cfRule type="expression" dxfId="1185" priority="46">
      <formula>ISTEXT(AN13)</formula>
    </cfRule>
  </conditionalFormatting>
  <conditionalFormatting sqref="AN14">
    <cfRule type="expression" dxfId="1184" priority="45">
      <formula>ISTEXT(AN14)</formula>
    </cfRule>
  </conditionalFormatting>
  <conditionalFormatting sqref="AN15">
    <cfRule type="expression" dxfId="1183" priority="44">
      <formula>ISTEXT(AN15)</formula>
    </cfRule>
  </conditionalFormatting>
  <conditionalFormatting sqref="AN16">
    <cfRule type="expression" dxfId="1182" priority="43">
      <formula>ISTEXT(AN16)</formula>
    </cfRule>
  </conditionalFormatting>
  <conditionalFormatting sqref="AP8:AR8">
    <cfRule type="expression" dxfId="1181" priority="57">
      <formula>AP8=""</formula>
    </cfRule>
    <cfRule type="expression" dxfId="1180" priority="58">
      <formula>ISTEXT(#REF!)</formula>
    </cfRule>
  </conditionalFormatting>
  <conditionalFormatting sqref="AN42:AN43">
    <cfRule type="expression" dxfId="1179" priority="39">
      <formula>AN42="◯"</formula>
    </cfRule>
  </conditionalFormatting>
  <conditionalFormatting sqref="C23:C24 E23:E24 U23:U24 W23:W24 AD23:AD24 AF23:AF24 AM23:AM24 AO23:AO24">
    <cfRule type="expression" dxfId="1178" priority="618">
      <formula>ISTEXT(C23:C39)</formula>
    </cfRule>
  </conditionalFormatting>
  <conditionalFormatting sqref="F23:F24 X23:X24 AG23:AG24 AP23:AP24">
    <cfRule type="expression" dxfId="1177" priority="621">
      <formula>ISTEXT( F23:F39)</formula>
    </cfRule>
  </conditionalFormatting>
  <conditionalFormatting sqref="D23:D24 V23:V24 AE23:AE24 AN23:AN24">
    <cfRule type="expression" dxfId="1176" priority="624">
      <formula>ISNUMBER(D23:D39)</formula>
    </cfRule>
  </conditionalFormatting>
  <conditionalFormatting sqref="M8:N8">
    <cfRule type="expression" dxfId="1175" priority="22">
      <formula>M8=""</formula>
    </cfRule>
    <cfRule type="expression" dxfId="1174" priority="25">
      <formula>ISTEXT(L8)</formula>
    </cfRule>
  </conditionalFormatting>
  <conditionalFormatting sqref="M9:Q9">
    <cfRule type="expression" dxfId="1173" priority="21">
      <formula>M8=""</formula>
    </cfRule>
    <cfRule type="expression" dxfId="1172" priority="23">
      <formula>ISTEXT(M9)</formula>
    </cfRule>
    <cfRule type="expression" dxfId="1171" priority="24">
      <formula>NOT($M8="その他")</formula>
    </cfRule>
  </conditionalFormatting>
  <conditionalFormatting sqref="M10:Q10 M17:Q17">
    <cfRule type="expression" dxfId="1170" priority="20">
      <formula>ISTEXT(M10)</formula>
    </cfRule>
  </conditionalFormatting>
  <conditionalFormatting sqref="M11">
    <cfRule type="expression" dxfId="1169" priority="12">
      <formula>$M$8="外国人入学生の受入れのための環境整備に関するもの（教育活動）"</formula>
    </cfRule>
    <cfRule type="expression" dxfId="1168" priority="19">
      <formula>ISNUMBER(M11)</formula>
    </cfRule>
  </conditionalFormatting>
  <conditionalFormatting sqref="M12">
    <cfRule type="expression" dxfId="1167" priority="11">
      <formula>$M$8="外国人入学生の受入れのための環境整備に関するもの（教育活動）"</formula>
    </cfRule>
    <cfRule type="expression" dxfId="1166" priority="18">
      <formula>ISTEXT(M12)</formula>
    </cfRule>
  </conditionalFormatting>
  <conditionalFormatting sqref="M13">
    <cfRule type="expression" dxfId="1165" priority="10">
      <formula>$M$8="外国人入学生の受入れのための環境整備に関するもの（教育活動）"</formula>
    </cfRule>
    <cfRule type="expression" dxfId="1164" priority="17">
      <formula>ISTEXT(M13)</formula>
    </cfRule>
  </conditionalFormatting>
  <conditionalFormatting sqref="M14">
    <cfRule type="expression" dxfId="1163" priority="9">
      <formula>$M$8="外国人入学生の受入れのための環境整備に関するもの（教育活動）"</formula>
    </cfRule>
    <cfRule type="expression" dxfId="1162" priority="16">
      <formula>ISTEXT(M14)</formula>
    </cfRule>
  </conditionalFormatting>
  <conditionalFormatting sqref="M15">
    <cfRule type="expression" dxfId="1161" priority="15">
      <formula>ISTEXT(M15)</formula>
    </cfRule>
  </conditionalFormatting>
  <conditionalFormatting sqref="M16">
    <cfRule type="expression" dxfId="1160" priority="8">
      <formula>$M$8="外国人入学生の受入れのための環境整備に関するもの（教育活動）"</formula>
    </cfRule>
    <cfRule type="expression" dxfId="1159" priority="14">
      <formula>ISTEXT(M16)</formula>
    </cfRule>
  </conditionalFormatting>
  <conditionalFormatting sqref="O8:Q8">
    <cfRule type="expression" dxfId="1158" priority="26">
      <formula>O8=""</formula>
    </cfRule>
    <cfRule type="expression" dxfId="1157" priority="27">
      <formula>ISTEXT(#REF!)</formula>
    </cfRule>
  </conditionalFormatting>
  <conditionalFormatting sqref="M17:Q17">
    <cfRule type="expression" dxfId="1156" priority="7">
      <formula>$M$8="外国人入学生の受入れのための環境整備に関するもの（教育活動）"</formula>
    </cfRule>
    <cfRule type="expression" dxfId="1155" priority="13">
      <formula>$M$16="◯"</formula>
    </cfRule>
  </conditionalFormatting>
  <conditionalFormatting sqref="N21:N38">
    <cfRule type="expression" dxfId="1154" priority="3">
      <formula>ISTEXT(N21:N38)</formula>
    </cfRule>
  </conditionalFormatting>
  <conditionalFormatting sqref="O21:O22 O25:O38">
    <cfRule type="expression" dxfId="1153" priority="2">
      <formula>ISTEXT( O21:O38)</formula>
    </cfRule>
  </conditionalFormatting>
  <conditionalFormatting sqref="M21:M22 M25:M38">
    <cfRule type="expression" dxfId="1152"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652</v>
      </c>
      <c r="AU1" t="s">
        <v>653</v>
      </c>
      <c r="AV1" t="s">
        <v>654</v>
      </c>
      <c r="AW1" t="s">
        <v>655</v>
      </c>
      <c r="AX1" t="s">
        <v>656</v>
      </c>
      <c r="AY1" t="s">
        <v>849</v>
      </c>
      <c r="BA1" t="s">
        <v>659</v>
      </c>
    </row>
    <row r="2" spans="2:58">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c r="AT2" s="6"/>
    </row>
    <row r="3" spans="2:58">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c r="AT3" s="1"/>
    </row>
    <row r="4" spans="2:58">
      <c r="AT4" s="1"/>
    </row>
    <row r="5" spans="2:58" ht="23.25" customHeight="1">
      <c r="C5" s="84" t="s">
        <v>884</v>
      </c>
      <c r="D5" s="59"/>
      <c r="G5" s="186"/>
      <c r="H5" s="65"/>
      <c r="L5" s="84" t="s">
        <v>884</v>
      </c>
      <c r="M5" s="59"/>
      <c r="P5" s="186"/>
      <c r="Q5" s="65"/>
      <c r="U5" s="84" t="s">
        <v>884</v>
      </c>
      <c r="V5" s="59"/>
      <c r="Y5" s="186"/>
      <c r="Z5" s="65"/>
      <c r="AD5" s="84" t="s">
        <v>884</v>
      </c>
      <c r="AE5" s="59"/>
      <c r="AH5" s="186"/>
      <c r="AI5" s="65"/>
      <c r="AM5" s="84" t="s">
        <v>884</v>
      </c>
      <c r="AN5" s="59"/>
      <c r="AQ5" s="186"/>
      <c r="AR5" s="65"/>
      <c r="AT5" s="229" t="str">
        <f>IF(AT41="提出不可","提出可能が表示されてから提出表に◯をしてください。","提出可能")</f>
        <v>提出可能が表示されてから提出表に◯をしてください。</v>
      </c>
      <c r="AU5" s="229" t="str">
        <f>IF(AU41="提出不可","提出可能が表示されてから提出表に◯をしてください。","提出可能")</f>
        <v>提出可能が表示されてから提出表に◯をしてください。</v>
      </c>
      <c r="AV5" s="229" t="str">
        <f>IF(AV41="提出不可","提出可能が表示されてから提出表に◯をしてください。","提出可能")</f>
        <v>提出可能が表示されてから提出表に◯をしてください。</v>
      </c>
      <c r="AW5" s="229" t="str">
        <f>IF(AW41="提出不可","提出可能が表示されてから提出表に◯をしてください。","提出可能")</f>
        <v>提出可能が表示されてから提出表に◯をしてください。</v>
      </c>
      <c r="AX5" s="229" t="str">
        <f>IF(AX41="提出不可","提出可能が表示されてから提出表に◯をしてください。","提出可能")</f>
        <v>提出可能が表示されてから提出表に◯をしてください。</v>
      </c>
    </row>
    <row r="6" spans="2:58" ht="7.5" customHeight="1">
      <c r="C6" s="59"/>
      <c r="D6" s="59"/>
      <c r="G6" s="69"/>
      <c r="H6" s="65"/>
      <c r="L6" s="59"/>
      <c r="M6" s="59"/>
      <c r="P6" s="69"/>
      <c r="Q6" s="65"/>
      <c r="U6" s="59"/>
      <c r="V6" s="59"/>
      <c r="Y6" s="69"/>
      <c r="Z6" s="65"/>
      <c r="AD6" s="59"/>
      <c r="AE6" s="59"/>
      <c r="AH6" s="69"/>
      <c r="AI6" s="65"/>
      <c r="AM6" s="59"/>
      <c r="AN6" s="59"/>
      <c r="AQ6" s="69"/>
      <c r="AR6" s="65"/>
      <c r="AT6" s="63"/>
      <c r="AU6" s="63"/>
      <c r="AV6" s="63"/>
      <c r="AW6" s="63"/>
      <c r="AX6" s="63"/>
    </row>
    <row r="7" spans="2:58">
      <c r="C7" s="60" t="s">
        <v>861</v>
      </c>
      <c r="L7" s="60" t="s">
        <v>861</v>
      </c>
      <c r="U7" s="60" t="s">
        <v>861</v>
      </c>
      <c r="AD7" s="60" t="s">
        <v>861</v>
      </c>
      <c r="AM7" s="60" t="s">
        <v>861</v>
      </c>
      <c r="AT7" s="219"/>
      <c r="AU7" s="219"/>
      <c r="AV7" s="219"/>
      <c r="AW7" s="219"/>
      <c r="AX7" s="219"/>
    </row>
    <row r="8" spans="2:58" ht="30" customHeight="1">
      <c r="B8" s="93" t="s">
        <v>667</v>
      </c>
      <c r="C8" s="146" t="s">
        <v>777</v>
      </c>
      <c r="D8" s="365"/>
      <c r="E8" s="366"/>
      <c r="F8" s="366"/>
      <c r="G8" s="366"/>
      <c r="H8" s="367"/>
      <c r="K8" s="93" t="s">
        <v>667</v>
      </c>
      <c r="L8" s="146" t="s">
        <v>777</v>
      </c>
      <c r="M8" s="365"/>
      <c r="N8" s="366"/>
      <c r="O8" s="366"/>
      <c r="P8" s="366"/>
      <c r="Q8" s="367"/>
      <c r="T8" s="93" t="s">
        <v>667</v>
      </c>
      <c r="U8" s="146" t="s">
        <v>777</v>
      </c>
      <c r="V8" s="365"/>
      <c r="W8" s="366"/>
      <c r="X8" s="366"/>
      <c r="Y8" s="366"/>
      <c r="Z8" s="367"/>
      <c r="AC8" s="93" t="s">
        <v>667</v>
      </c>
      <c r="AD8" s="146" t="s">
        <v>777</v>
      </c>
      <c r="AE8" s="365"/>
      <c r="AF8" s="366"/>
      <c r="AG8" s="366"/>
      <c r="AH8" s="366"/>
      <c r="AI8" s="367"/>
      <c r="AL8" s="93" t="s">
        <v>667</v>
      </c>
      <c r="AM8" s="146" t="s">
        <v>777</v>
      </c>
      <c r="AN8" s="365"/>
      <c r="AO8" s="366"/>
      <c r="AP8" s="366"/>
      <c r="AQ8" s="366"/>
      <c r="AR8" s="367"/>
      <c r="AT8" s="220"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220"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229"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229"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229"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218"/>
      <c r="AZ8" s="218"/>
      <c r="BA8" s="218"/>
      <c r="BB8" s="218"/>
      <c r="BC8" s="218"/>
      <c r="BD8" s="218"/>
      <c r="BE8" s="218"/>
      <c r="BF8" s="218"/>
    </row>
    <row r="9" spans="2:58" ht="28.5" customHeight="1">
      <c r="B9" s="94" t="s">
        <v>668</v>
      </c>
      <c r="C9" s="146" t="s">
        <v>778</v>
      </c>
      <c r="D9" s="368"/>
      <c r="E9" s="369"/>
      <c r="F9" s="369"/>
      <c r="G9" s="369"/>
      <c r="H9" s="370"/>
      <c r="K9" s="94" t="s">
        <v>668</v>
      </c>
      <c r="L9" s="146" t="s">
        <v>778</v>
      </c>
      <c r="M9" s="368"/>
      <c r="N9" s="369"/>
      <c r="O9" s="369"/>
      <c r="P9" s="369"/>
      <c r="Q9" s="370"/>
      <c r="T9" s="94" t="s">
        <v>668</v>
      </c>
      <c r="U9" s="146" t="s">
        <v>778</v>
      </c>
      <c r="V9" s="368"/>
      <c r="W9" s="369"/>
      <c r="X9" s="369"/>
      <c r="Y9" s="369"/>
      <c r="Z9" s="370"/>
      <c r="AC9" s="94" t="s">
        <v>668</v>
      </c>
      <c r="AD9" s="146" t="s">
        <v>778</v>
      </c>
      <c r="AE9" s="368"/>
      <c r="AF9" s="369"/>
      <c r="AG9" s="369"/>
      <c r="AH9" s="369"/>
      <c r="AI9" s="370"/>
      <c r="AL9" s="94" t="s">
        <v>668</v>
      </c>
      <c r="AM9" s="146" t="s">
        <v>778</v>
      </c>
      <c r="AN9" s="368"/>
      <c r="AO9" s="369"/>
      <c r="AP9" s="369"/>
      <c r="AQ9" s="369"/>
      <c r="AR9" s="370"/>
      <c r="AT9" s="220" t="str">
        <f>IF((AT8="◯"),"◯","×")</f>
        <v>×</v>
      </c>
      <c r="AU9" s="220" t="str">
        <f>IF((AU8="◯"),"◯","×")</f>
        <v>×</v>
      </c>
      <c r="AV9" s="220" t="str">
        <f>IF((AV8="◯"),"◯","×")</f>
        <v>×</v>
      </c>
      <c r="AW9" s="220" t="str">
        <f>IF((AW8="◯"),"◯","×")</f>
        <v>×</v>
      </c>
      <c r="AX9" s="220" t="str">
        <f>IF((AX8="◯"),"◯","×")</f>
        <v>×</v>
      </c>
      <c r="AY9" s="218"/>
      <c r="AZ9" s="218"/>
      <c r="BA9" s="218"/>
      <c r="BB9" s="218"/>
      <c r="BC9" s="218"/>
      <c r="BD9" s="218"/>
      <c r="BE9" s="218"/>
      <c r="BF9" s="218"/>
    </row>
    <row r="10" spans="2:58" ht="48.75" customHeight="1">
      <c r="B10" s="94" t="s">
        <v>669</v>
      </c>
      <c r="C10" s="146" t="s">
        <v>666</v>
      </c>
      <c r="D10" s="342"/>
      <c r="E10" s="343"/>
      <c r="F10" s="343"/>
      <c r="G10" s="343"/>
      <c r="H10" s="344"/>
      <c r="K10" s="94" t="s">
        <v>669</v>
      </c>
      <c r="L10" s="146" t="s">
        <v>666</v>
      </c>
      <c r="M10" s="342"/>
      <c r="N10" s="343"/>
      <c r="O10" s="343"/>
      <c r="P10" s="343"/>
      <c r="Q10" s="344"/>
      <c r="T10" s="94" t="s">
        <v>669</v>
      </c>
      <c r="U10" s="146" t="s">
        <v>666</v>
      </c>
      <c r="V10" s="342"/>
      <c r="W10" s="343"/>
      <c r="X10" s="343"/>
      <c r="Y10" s="343"/>
      <c r="Z10" s="344"/>
      <c r="AC10" s="94" t="s">
        <v>669</v>
      </c>
      <c r="AD10" s="146" t="s">
        <v>666</v>
      </c>
      <c r="AE10" s="342"/>
      <c r="AF10" s="343"/>
      <c r="AG10" s="343"/>
      <c r="AH10" s="343"/>
      <c r="AI10" s="344"/>
      <c r="AL10" s="94" t="s">
        <v>669</v>
      </c>
      <c r="AM10" s="146" t="s">
        <v>666</v>
      </c>
      <c r="AN10" s="342"/>
      <c r="AO10" s="343"/>
      <c r="AP10" s="343"/>
      <c r="AQ10" s="343"/>
      <c r="AR10" s="344"/>
      <c r="AT10" s="220" t="str">
        <f>IF(ISTEXT($D$10),"◯","取組内容を入力してください。")</f>
        <v>取組内容を入力してください。</v>
      </c>
      <c r="AU10" s="220" t="str">
        <f>IF(ISTEXT($M$10),"◯","取組内容を入力してください。")</f>
        <v>取組内容を入力してください。</v>
      </c>
      <c r="AV10" s="220" t="str">
        <f>IF(ISTEXT($V$10),"◯","取組内容を入力してください。")</f>
        <v>取組内容を入力してください。</v>
      </c>
      <c r="AW10" s="220" t="str">
        <f>IF(ISTEXT($AE$10),"◯","取組内容を入力してください。")</f>
        <v>取組内容を入力してください。</v>
      </c>
      <c r="AX10" s="220" t="str">
        <f>IF(ISTEXT($AN$10),"◯","取組内容を入力してください。")</f>
        <v>取組内容を入力してください。</v>
      </c>
      <c r="AY10" s="218"/>
      <c r="AZ10" s="218"/>
      <c r="BA10" s="218"/>
      <c r="BB10" s="218"/>
      <c r="BC10" s="218"/>
      <c r="BD10" s="218"/>
      <c r="BE10" s="218"/>
      <c r="BF10" s="218"/>
    </row>
    <row r="11" spans="2:58" ht="35.25" customHeight="1">
      <c r="B11" s="94" t="s">
        <v>670</v>
      </c>
      <c r="C11" s="197" t="s">
        <v>796</v>
      </c>
      <c r="D11" s="173"/>
      <c r="E11" s="95"/>
      <c r="F11" s="80"/>
      <c r="G11" s="80"/>
      <c r="H11" s="80"/>
      <c r="K11" s="94" t="s">
        <v>670</v>
      </c>
      <c r="L11" s="197" t="s">
        <v>796</v>
      </c>
      <c r="M11" s="173"/>
      <c r="N11" s="95"/>
      <c r="O11" s="80"/>
      <c r="P11" s="80"/>
      <c r="Q11" s="80"/>
      <c r="T11" s="94" t="s">
        <v>670</v>
      </c>
      <c r="U11" s="197" t="s">
        <v>796</v>
      </c>
      <c r="V11" s="173"/>
      <c r="W11" s="95"/>
      <c r="X11" s="80"/>
      <c r="Y11" s="80"/>
      <c r="Z11" s="80"/>
      <c r="AC11" s="94" t="s">
        <v>670</v>
      </c>
      <c r="AD11" s="197" t="s">
        <v>796</v>
      </c>
      <c r="AE11" s="173"/>
      <c r="AF11" s="95"/>
      <c r="AG11" s="80"/>
      <c r="AH11" s="80"/>
      <c r="AI11" s="80"/>
      <c r="AL11" s="94" t="s">
        <v>670</v>
      </c>
      <c r="AM11" s="197" t="s">
        <v>796</v>
      </c>
      <c r="AN11" s="173"/>
      <c r="AO11" s="95"/>
      <c r="AP11" s="80"/>
      <c r="AQ11" s="80"/>
      <c r="AR11" s="80"/>
      <c r="AT11" s="220" t="str">
        <f>IF(D11="全ての教職員","◯","実施対象を選択してください。")</f>
        <v>実施対象を選択してください。</v>
      </c>
      <c r="AU11" s="220" t="str">
        <f>IF(M11="全ての教職員","◯","実施対象を選択してください。")</f>
        <v>実施対象を選択してください。</v>
      </c>
      <c r="AV11" s="220" t="str">
        <f>IF(V11="全ての教職員","◯","実施対象を選択してください。")</f>
        <v>実施対象を選択してください。</v>
      </c>
      <c r="AW11" s="220" t="str">
        <f>IF(AE11="全ての教職員","◯","実施対象を選択してください。")</f>
        <v>実施対象を選択してください。</v>
      </c>
      <c r="AX11" s="220" t="str">
        <f>IF(AN11="全ての教職員","◯","実施対象を選択してください。")</f>
        <v>実施対象を選択してください。</v>
      </c>
      <c r="AY11" s="218"/>
      <c r="AZ11" s="218"/>
      <c r="BA11" s="218"/>
      <c r="BB11" s="218"/>
      <c r="BC11" s="218"/>
      <c r="BD11" s="218"/>
      <c r="BE11" s="218"/>
      <c r="BF11" s="218"/>
    </row>
    <row r="12" spans="2:58" ht="51.75" customHeight="1">
      <c r="B12" s="94" t="s">
        <v>671</v>
      </c>
      <c r="C12" s="197" t="s">
        <v>898</v>
      </c>
      <c r="D12" s="226"/>
      <c r="E12" s="80"/>
      <c r="F12" s="80"/>
      <c r="G12" s="80"/>
      <c r="H12" s="80"/>
      <c r="K12" s="94" t="s">
        <v>671</v>
      </c>
      <c r="L12" s="197" t="s">
        <v>898</v>
      </c>
      <c r="M12" s="226"/>
      <c r="N12" s="80"/>
      <c r="O12" s="80"/>
      <c r="P12" s="80"/>
      <c r="Q12" s="80"/>
      <c r="T12" s="94" t="s">
        <v>671</v>
      </c>
      <c r="U12" s="197" t="s">
        <v>898</v>
      </c>
      <c r="V12" s="226"/>
      <c r="W12" s="80"/>
      <c r="X12" s="80"/>
      <c r="Y12" s="80"/>
      <c r="Z12" s="80"/>
      <c r="AC12" s="94" t="s">
        <v>671</v>
      </c>
      <c r="AD12" s="197" t="s">
        <v>898</v>
      </c>
      <c r="AE12" s="226"/>
      <c r="AF12" s="80"/>
      <c r="AG12" s="80"/>
      <c r="AH12" s="80"/>
      <c r="AI12" s="80"/>
      <c r="AL12" s="94" t="s">
        <v>671</v>
      </c>
      <c r="AM12" s="197" t="s">
        <v>898</v>
      </c>
      <c r="AN12" s="226"/>
      <c r="AO12" s="80"/>
      <c r="AP12" s="80"/>
      <c r="AQ12" s="80"/>
      <c r="AR12" s="80"/>
      <c r="AT12" s="220"/>
      <c r="AU12" s="220"/>
      <c r="AV12" s="220"/>
      <c r="AW12" s="220"/>
      <c r="AX12" s="220"/>
      <c r="AY12" s="93"/>
      <c r="AZ12" s="218"/>
      <c r="BA12" s="218"/>
      <c r="BB12" s="218"/>
      <c r="BC12" s="218"/>
      <c r="BD12" s="218"/>
      <c r="BE12" s="218"/>
      <c r="BF12" s="218"/>
    </row>
    <row r="13" spans="2:58" ht="51" customHeight="1">
      <c r="B13" s="94" t="s">
        <v>672</v>
      </c>
      <c r="C13" s="197" t="s">
        <v>878</v>
      </c>
      <c r="D13" s="227"/>
      <c r="E13" s="90"/>
      <c r="F13" s="80"/>
      <c r="G13" s="80"/>
      <c r="H13" s="80"/>
      <c r="K13" s="94" t="s">
        <v>672</v>
      </c>
      <c r="L13" s="197" t="s">
        <v>878</v>
      </c>
      <c r="M13" s="227"/>
      <c r="N13" s="90"/>
      <c r="O13" s="80"/>
      <c r="P13" s="80"/>
      <c r="Q13" s="80"/>
      <c r="T13" s="94" t="s">
        <v>672</v>
      </c>
      <c r="U13" s="197" t="s">
        <v>878</v>
      </c>
      <c r="V13" s="227"/>
      <c r="W13" s="90"/>
      <c r="X13" s="80"/>
      <c r="Y13" s="80"/>
      <c r="Z13" s="80"/>
      <c r="AC13" s="94" t="s">
        <v>672</v>
      </c>
      <c r="AD13" s="197" t="s">
        <v>878</v>
      </c>
      <c r="AE13" s="227"/>
      <c r="AF13" s="90"/>
      <c r="AG13" s="80"/>
      <c r="AH13" s="80"/>
      <c r="AI13" s="80"/>
      <c r="AL13" s="94" t="s">
        <v>672</v>
      </c>
      <c r="AM13" s="197" t="s">
        <v>878</v>
      </c>
      <c r="AN13" s="227"/>
      <c r="AO13" s="90"/>
      <c r="AP13" s="80"/>
      <c r="AQ13" s="80"/>
      <c r="AR13" s="80"/>
      <c r="AT13" s="229"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229"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229"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229"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229"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93"/>
      <c r="AZ13" s="218"/>
      <c r="BA13" s="75"/>
      <c r="BB13" s="218"/>
      <c r="BC13" s="218"/>
      <c r="BD13" s="218"/>
      <c r="BE13" s="218"/>
      <c r="BF13" s="218"/>
    </row>
    <row r="14" spans="2:58" ht="49.5" customHeight="1">
      <c r="B14" s="94" t="s">
        <v>676</v>
      </c>
      <c r="C14" s="82" t="s">
        <v>928</v>
      </c>
      <c r="D14" s="228"/>
      <c r="E14" s="91"/>
      <c r="F14" s="80"/>
      <c r="G14" s="80"/>
      <c r="H14" s="80"/>
      <c r="K14" s="94" t="s">
        <v>676</v>
      </c>
      <c r="L14" s="82" t="s">
        <v>928</v>
      </c>
      <c r="M14" s="228"/>
      <c r="N14" s="91"/>
      <c r="O14" s="80"/>
      <c r="P14" s="80"/>
      <c r="Q14" s="80"/>
      <c r="T14" s="94" t="s">
        <v>676</v>
      </c>
      <c r="U14" s="82" t="s">
        <v>928</v>
      </c>
      <c r="V14" s="228"/>
      <c r="W14" s="91"/>
      <c r="X14" s="80"/>
      <c r="Y14" s="80"/>
      <c r="Z14" s="80"/>
      <c r="AC14" s="94" t="s">
        <v>676</v>
      </c>
      <c r="AD14" s="82" t="s">
        <v>928</v>
      </c>
      <c r="AE14" s="228"/>
      <c r="AF14" s="91"/>
      <c r="AG14" s="80"/>
      <c r="AH14" s="80"/>
      <c r="AI14" s="80"/>
      <c r="AL14" s="94" t="s">
        <v>676</v>
      </c>
      <c r="AM14" s="82" t="s">
        <v>928</v>
      </c>
      <c r="AN14" s="228"/>
      <c r="AO14" s="91"/>
      <c r="AP14" s="80"/>
      <c r="AQ14" s="80"/>
      <c r="AR14" s="80"/>
      <c r="AT14" s="229" t="str">
        <f>IF(D14="","教職員名簿に記載のある教職員の場合◯を選択してください。","◯")</f>
        <v>教職員名簿に記載のある教職員の場合◯を選択してください。</v>
      </c>
      <c r="AU14" s="229" t="str">
        <f>IF(M14="","教職員名簿に記載のある教職員の場合◯を選択してください。","◯")</f>
        <v>教職員名簿に記載のある教職員の場合◯を選択してください。</v>
      </c>
      <c r="AV14" s="229" t="str">
        <f>IF(V14="","教職員名簿に記載のある教職員の場合◯を選択してください。","◯")</f>
        <v>教職員名簿に記載のある教職員の場合◯を選択してください。</v>
      </c>
      <c r="AW14" s="229" t="str">
        <f>IF(AE14="","教職員名簿に記載のある教職員の場合◯を選択してください。","◯")</f>
        <v>教職員名簿に記載のある教職員の場合◯を選択してください。</v>
      </c>
      <c r="AX14" s="229" t="str">
        <f>IF(AN14="","教職員名簿に記載のある教職員の場合◯を選択してください。","◯")</f>
        <v>教職員名簿に記載のある教職員の場合◯を選択してください。</v>
      </c>
      <c r="AY14" s="268"/>
      <c r="AZ14" s="218"/>
      <c r="BA14" s="218"/>
      <c r="BB14" s="218"/>
      <c r="BC14" s="218"/>
      <c r="BD14" s="218"/>
      <c r="BE14" s="218"/>
      <c r="BF14" s="218"/>
    </row>
    <row r="15" spans="2:58" ht="45" customHeight="1">
      <c r="B15" s="94" t="s">
        <v>673</v>
      </c>
      <c r="C15" s="82" t="s">
        <v>852</v>
      </c>
      <c r="D15" s="228"/>
      <c r="E15" s="91"/>
      <c r="F15" s="80"/>
      <c r="G15" s="80"/>
      <c r="H15" s="80"/>
      <c r="K15" s="94" t="s">
        <v>673</v>
      </c>
      <c r="L15" s="82" t="s">
        <v>852</v>
      </c>
      <c r="M15" s="228"/>
      <c r="N15" s="91"/>
      <c r="O15" s="80"/>
      <c r="P15" s="80"/>
      <c r="Q15" s="80"/>
      <c r="T15" s="94" t="s">
        <v>673</v>
      </c>
      <c r="U15" s="82" t="s">
        <v>852</v>
      </c>
      <c r="V15" s="228"/>
      <c r="W15" s="91"/>
      <c r="X15" s="80"/>
      <c r="Y15" s="80"/>
      <c r="Z15" s="80"/>
      <c r="AC15" s="94" t="s">
        <v>673</v>
      </c>
      <c r="AD15" s="82" t="s">
        <v>852</v>
      </c>
      <c r="AE15" s="228"/>
      <c r="AF15" s="91"/>
      <c r="AG15" s="80"/>
      <c r="AH15" s="80"/>
      <c r="AI15" s="80"/>
      <c r="AL15" s="94" t="s">
        <v>673</v>
      </c>
      <c r="AM15" s="82" t="s">
        <v>852</v>
      </c>
      <c r="AN15" s="228"/>
      <c r="AO15" s="91"/>
      <c r="AP15" s="80"/>
      <c r="AQ15" s="80"/>
      <c r="AR15" s="80"/>
      <c r="AT15" s="229" t="str">
        <f>IF(D15="","被雇用者の氏名を入力してください。","◯")</f>
        <v>被雇用者の氏名を入力してください。</v>
      </c>
      <c r="AU15" s="229" t="str">
        <f>IF(M15="","被雇用者の氏名を入力してください。","◯")</f>
        <v>被雇用者の氏名を入力してください。</v>
      </c>
      <c r="AV15" s="229" t="str">
        <f>IF(V15="","被雇用者の氏名を入力してください。","◯")</f>
        <v>被雇用者の氏名を入力してください。</v>
      </c>
      <c r="AW15" s="229" t="str">
        <f>IF(AE15="","被雇用者の氏名を入力してください。","◯")</f>
        <v>被雇用者の氏名を入力してください。</v>
      </c>
      <c r="AX15" s="229" t="str">
        <f>IF(AN15="","被雇用者の氏名を入力してください。","◯")</f>
        <v>被雇用者の氏名を入力してください。</v>
      </c>
      <c r="AY15" s="218"/>
      <c r="AZ15" s="218"/>
      <c r="BA15" s="218"/>
      <c r="BB15" s="218"/>
      <c r="BC15" s="218"/>
      <c r="BD15" s="218"/>
      <c r="BE15" s="218"/>
      <c r="BF15" s="218"/>
    </row>
    <row r="16" spans="2:58" ht="48" customHeight="1">
      <c r="B16" s="94" t="s">
        <v>674</v>
      </c>
      <c r="C16" s="82" t="s">
        <v>862</v>
      </c>
      <c r="D16" s="228"/>
      <c r="E16" s="91"/>
      <c r="F16" s="80"/>
      <c r="G16" s="80"/>
      <c r="H16" s="80"/>
      <c r="K16" s="94" t="s">
        <v>674</v>
      </c>
      <c r="L16" s="82" t="s">
        <v>862</v>
      </c>
      <c r="M16" s="228"/>
      <c r="N16" s="91"/>
      <c r="O16" s="80"/>
      <c r="P16" s="80"/>
      <c r="Q16" s="80"/>
      <c r="T16" s="94" t="s">
        <v>674</v>
      </c>
      <c r="U16" s="82" t="s">
        <v>862</v>
      </c>
      <c r="V16" s="228"/>
      <c r="W16" s="91"/>
      <c r="X16" s="80"/>
      <c r="Y16" s="80"/>
      <c r="Z16" s="80"/>
      <c r="AC16" s="94" t="s">
        <v>674</v>
      </c>
      <c r="AD16" s="82" t="s">
        <v>862</v>
      </c>
      <c r="AE16" s="228"/>
      <c r="AF16" s="91"/>
      <c r="AG16" s="80"/>
      <c r="AH16" s="80"/>
      <c r="AI16" s="80"/>
      <c r="AL16" s="94" t="s">
        <v>674</v>
      </c>
      <c r="AM16" s="82" t="s">
        <v>862</v>
      </c>
      <c r="AN16" s="228"/>
      <c r="AO16" s="91"/>
      <c r="AP16" s="80"/>
      <c r="AQ16" s="80"/>
      <c r="AR16" s="80"/>
      <c r="AT16" s="229" t="str">
        <f>IF(D16="","兼務している教職員の場合、◯を選択してください。","◯")</f>
        <v>兼務している教職員の場合、◯を選択してください。</v>
      </c>
      <c r="AU16" s="229" t="str">
        <f>IF(M16="","兼務している教職員の場合、◯を選択してください。","◯")</f>
        <v>兼務している教職員の場合、◯を選択してください。</v>
      </c>
      <c r="AV16" s="229" t="str">
        <f>IF(V16="","兼務している教職員の場合、◯を選択してください。","◯")</f>
        <v>兼務している教職員の場合、◯を選択してください。</v>
      </c>
      <c r="AW16" s="229" t="str">
        <f>IF(AE16="","兼務している教職員の場合、◯を選択してください。","◯")</f>
        <v>兼務している教職員の場合、◯を選択してください。</v>
      </c>
      <c r="AX16" s="229" t="str">
        <f>IF(AN16="","兼務している教職員の場合、◯を選択してください。","◯")</f>
        <v>兼務している教職員の場合、◯を選択してください。</v>
      </c>
      <c r="AY16" s="218"/>
      <c r="AZ16" s="218"/>
      <c r="BA16" s="218"/>
      <c r="BB16" s="218"/>
      <c r="BC16" s="218"/>
      <c r="BD16" s="218"/>
      <c r="BE16" s="218"/>
      <c r="BF16" s="218"/>
    </row>
    <row r="17" spans="2:58" ht="54.75" customHeight="1">
      <c r="B17" s="79" t="s">
        <v>675</v>
      </c>
      <c r="C17" s="198" t="s">
        <v>779</v>
      </c>
      <c r="D17" s="180"/>
      <c r="K17" s="79" t="s">
        <v>675</v>
      </c>
      <c r="L17" s="198" t="s">
        <v>779</v>
      </c>
      <c r="M17" s="180"/>
      <c r="T17" s="79" t="s">
        <v>675</v>
      </c>
      <c r="U17" s="198" t="s">
        <v>779</v>
      </c>
      <c r="V17" s="180"/>
      <c r="AC17" s="79" t="s">
        <v>675</v>
      </c>
      <c r="AD17" s="198" t="s">
        <v>779</v>
      </c>
      <c r="AE17" s="180"/>
      <c r="AL17" s="79" t="s">
        <v>675</v>
      </c>
      <c r="AM17" s="198" t="s">
        <v>779</v>
      </c>
      <c r="AN17" s="180"/>
      <c r="AT17" s="229" t="str">
        <f>IF(OR(D17="",D17="×"),"給与明細等、添付資料を準備出来たら選択してください。","◯")</f>
        <v>給与明細等、添付資料を準備出来たら選択してください。</v>
      </c>
      <c r="AU17" s="229" t="str">
        <f>IF(OR(M17="",M17="×"),"給与明細等、添付資料を準備出来たら選択してください。","◯")</f>
        <v>給与明細等、添付資料を準備出来たら選択してください。</v>
      </c>
      <c r="AV17" s="229" t="str">
        <f>IF(OR(V17="",V17="×"),"給与明細等、添付資料を準備出来たら選択してください。","◯")</f>
        <v>給与明細等、添付資料を準備出来たら選択してください。</v>
      </c>
      <c r="AW17" s="229" t="str">
        <f>IF(OR(AE17="",AE17="×"),"給与明細等、添付資料を準備出来たら選択してください。","◯")</f>
        <v>給与明細等、添付資料を準備出来たら選択してください。</v>
      </c>
      <c r="AX17" s="229" t="str">
        <f>IF(OR(AN17="",AN17="×"),"給与明細等、添付資料を準備出来たら選択してください。","◯")</f>
        <v>給与明細等、添付資料を準備出来たら選択してください。</v>
      </c>
      <c r="AY17" s="218"/>
      <c r="AZ17" s="218"/>
      <c r="BA17" s="218"/>
      <c r="BB17" s="218"/>
      <c r="BC17" s="218"/>
      <c r="BD17" s="218"/>
      <c r="BE17" s="218"/>
      <c r="BF17" s="218"/>
    </row>
    <row r="18" spans="2:58" ht="7.5" customHeight="1">
      <c r="C18" s="87"/>
      <c r="D18" s="88"/>
      <c r="E18" s="65"/>
      <c r="F18" s="65"/>
      <c r="G18" s="65"/>
      <c r="H18" s="65"/>
      <c r="L18" s="87"/>
      <c r="M18" s="88"/>
      <c r="N18" s="65"/>
      <c r="O18" s="65"/>
      <c r="P18" s="65"/>
      <c r="Q18" s="65"/>
      <c r="U18" s="87"/>
      <c r="V18" s="88"/>
      <c r="W18" s="65"/>
      <c r="X18" s="65"/>
      <c r="Y18" s="65"/>
      <c r="Z18" s="65"/>
      <c r="AD18" s="87"/>
      <c r="AE18" s="88"/>
      <c r="AF18" s="65"/>
      <c r="AG18" s="65"/>
      <c r="AH18" s="65"/>
      <c r="AI18" s="65"/>
      <c r="AM18" s="87"/>
      <c r="AN18" s="88"/>
      <c r="AO18" s="65"/>
      <c r="AP18" s="65"/>
      <c r="AQ18" s="65"/>
      <c r="AR18" s="65"/>
      <c r="AT18" s="218"/>
      <c r="AU18" s="218"/>
      <c r="AV18" s="218"/>
      <c r="AW18" s="218"/>
      <c r="AX18" s="218"/>
      <c r="AY18" s="218"/>
      <c r="AZ18" s="218"/>
      <c r="BA18" s="218"/>
      <c r="BB18" s="218"/>
      <c r="BC18" s="218"/>
      <c r="BD18" s="218"/>
      <c r="BE18" s="218"/>
      <c r="BF18" s="218"/>
    </row>
    <row r="19" spans="2:58" ht="16.5" customHeight="1">
      <c r="C19" s="195" t="s">
        <v>899</v>
      </c>
      <c r="L19" s="195" t="s">
        <v>899</v>
      </c>
      <c r="U19" s="195" t="s">
        <v>899</v>
      </c>
      <c r="AD19" s="195" t="s">
        <v>899</v>
      </c>
      <c r="AM19" s="195" t="s">
        <v>899</v>
      </c>
      <c r="AT19" s="63"/>
      <c r="AU19" s="63"/>
      <c r="AV19" s="63"/>
      <c r="AW19" s="63"/>
      <c r="AX19" s="63"/>
      <c r="AY19" s="218"/>
      <c r="AZ19" s="218"/>
      <c r="BA19" s="218"/>
      <c r="BB19" s="218"/>
      <c r="BC19" s="218"/>
      <c r="BD19" s="218"/>
      <c r="BE19" s="218"/>
      <c r="BF19" s="218"/>
    </row>
    <row r="20" spans="2:58" ht="21.75" customHeight="1">
      <c r="C20" s="73" t="s">
        <v>646</v>
      </c>
      <c r="D20" s="250" t="s">
        <v>863</v>
      </c>
      <c r="E20" s="85" t="s">
        <v>648</v>
      </c>
      <c r="F20" s="355" t="s">
        <v>897</v>
      </c>
      <c r="G20" s="355"/>
      <c r="L20" s="73" t="s">
        <v>646</v>
      </c>
      <c r="M20" s="250" t="s">
        <v>863</v>
      </c>
      <c r="N20" s="85" t="s">
        <v>648</v>
      </c>
      <c r="O20" s="355" t="s">
        <v>897</v>
      </c>
      <c r="P20" s="355"/>
      <c r="U20" s="73" t="s">
        <v>646</v>
      </c>
      <c r="V20" s="250" t="s">
        <v>863</v>
      </c>
      <c r="W20" s="85" t="s">
        <v>648</v>
      </c>
      <c r="X20" s="355" t="s">
        <v>897</v>
      </c>
      <c r="Y20" s="355"/>
      <c r="AD20" s="73" t="s">
        <v>646</v>
      </c>
      <c r="AE20" s="250" t="s">
        <v>863</v>
      </c>
      <c r="AF20" s="85" t="s">
        <v>648</v>
      </c>
      <c r="AG20" s="355" t="s">
        <v>897</v>
      </c>
      <c r="AH20" s="355"/>
      <c r="AM20" s="73" t="s">
        <v>646</v>
      </c>
      <c r="AN20" s="250" t="s">
        <v>863</v>
      </c>
      <c r="AO20" s="85" t="s">
        <v>648</v>
      </c>
      <c r="AP20" s="355" t="s">
        <v>897</v>
      </c>
      <c r="AQ20" s="355"/>
      <c r="AT20" s="75"/>
      <c r="AU20" s="75"/>
      <c r="AV20" s="75"/>
      <c r="AW20" s="75"/>
      <c r="AX20" s="75"/>
      <c r="AY20" s="218"/>
      <c r="AZ20" s="218"/>
      <c r="BA20" s="218"/>
      <c r="BB20" s="218"/>
      <c r="BC20" s="218"/>
      <c r="BD20" s="218"/>
      <c r="BE20" s="218"/>
      <c r="BF20" s="218"/>
    </row>
    <row r="21" spans="2:58" ht="14.25" customHeight="1">
      <c r="C21" s="213"/>
      <c r="D21" s="214"/>
      <c r="E21" s="215"/>
      <c r="F21" s="363"/>
      <c r="G21" s="364"/>
      <c r="L21" s="213"/>
      <c r="M21" s="214"/>
      <c r="N21" s="215"/>
      <c r="O21" s="363"/>
      <c r="P21" s="364"/>
      <c r="U21" s="213"/>
      <c r="V21" s="214"/>
      <c r="W21" s="269"/>
      <c r="X21" s="363"/>
      <c r="Y21" s="364"/>
      <c r="AD21" s="213"/>
      <c r="AE21" s="214"/>
      <c r="AF21" s="269"/>
      <c r="AG21" s="359"/>
      <c r="AH21" s="360"/>
      <c r="AM21" s="213"/>
      <c r="AN21" s="214"/>
      <c r="AO21" s="269"/>
      <c r="AP21" s="359"/>
      <c r="AQ21" s="360"/>
      <c r="AT21" s="218"/>
      <c r="AU21" s="218"/>
      <c r="AV21" s="218"/>
      <c r="AW21" s="218"/>
      <c r="AX21" s="218"/>
      <c r="AY21" s="218"/>
      <c r="AZ21" s="218"/>
      <c r="BA21" s="218"/>
      <c r="BB21" s="218"/>
      <c r="BC21" s="218"/>
      <c r="BD21" s="218"/>
      <c r="BE21" s="218"/>
      <c r="BF21" s="218"/>
    </row>
    <row r="22" spans="2:58" ht="21.75" customHeight="1">
      <c r="C22" s="213"/>
      <c r="D22" s="214"/>
      <c r="E22" s="215"/>
      <c r="F22" s="357"/>
      <c r="G22" s="358"/>
      <c r="L22" s="213"/>
      <c r="M22" s="214"/>
      <c r="N22" s="215"/>
      <c r="O22" s="357"/>
      <c r="P22" s="358"/>
      <c r="U22" s="213"/>
      <c r="V22" s="214"/>
      <c r="W22" s="215"/>
      <c r="X22" s="357"/>
      <c r="Y22" s="358"/>
      <c r="AD22" s="213"/>
      <c r="AE22" s="214"/>
      <c r="AF22" s="215"/>
      <c r="AG22" s="351"/>
      <c r="AH22" s="352"/>
      <c r="AM22" s="213"/>
      <c r="AN22" s="214" t="s">
        <v>917</v>
      </c>
      <c r="AO22" s="215"/>
      <c r="AP22" s="351"/>
      <c r="AQ22" s="352"/>
      <c r="AT22" s="218"/>
      <c r="AU22" s="218"/>
      <c r="AV22" s="218"/>
      <c r="AW22" s="218"/>
      <c r="AX22" s="218"/>
      <c r="AY22" s="218"/>
      <c r="AZ22" s="218"/>
      <c r="BA22" s="218"/>
      <c r="BB22" s="218"/>
      <c r="BC22" s="218"/>
      <c r="BD22" s="218"/>
      <c r="BE22" s="218"/>
      <c r="BF22" s="218"/>
    </row>
    <row r="23" spans="2:58" ht="21.75" customHeight="1">
      <c r="C23" s="213"/>
      <c r="D23" s="214"/>
      <c r="E23" s="215"/>
      <c r="F23" s="357"/>
      <c r="G23" s="358"/>
      <c r="L23" s="213"/>
      <c r="M23" s="214"/>
      <c r="N23" s="215"/>
      <c r="O23" s="357"/>
      <c r="P23" s="358"/>
      <c r="U23" s="213"/>
      <c r="V23" s="214"/>
      <c r="W23" s="215"/>
      <c r="X23" s="357"/>
      <c r="Y23" s="358"/>
      <c r="AD23" s="213"/>
      <c r="AE23" s="214"/>
      <c r="AF23" s="215"/>
      <c r="AG23" s="351"/>
      <c r="AH23" s="352"/>
      <c r="AM23" s="213"/>
      <c r="AN23" s="214"/>
      <c r="AO23" s="215"/>
      <c r="AP23" s="351"/>
      <c r="AQ23" s="352"/>
      <c r="AT23" s="218"/>
      <c r="AU23" s="218"/>
      <c r="AV23" s="218"/>
      <c r="AW23" s="218"/>
      <c r="AX23" s="218"/>
      <c r="AY23" s="218"/>
      <c r="AZ23" s="218"/>
      <c r="BA23" s="218"/>
      <c r="BB23" s="218"/>
      <c r="BC23" s="218"/>
      <c r="BD23" s="218"/>
      <c r="BE23" s="218"/>
      <c r="BF23" s="218"/>
    </row>
    <row r="24" spans="2:58" ht="21.75" customHeight="1">
      <c r="C24" s="213"/>
      <c r="D24" s="214"/>
      <c r="E24" s="215"/>
      <c r="F24" s="357"/>
      <c r="G24" s="358"/>
      <c r="L24" s="213"/>
      <c r="M24" s="214"/>
      <c r="N24" s="215"/>
      <c r="O24" s="357"/>
      <c r="P24" s="358"/>
      <c r="U24" s="213"/>
      <c r="V24" s="214"/>
      <c r="W24" s="215"/>
      <c r="X24" s="357"/>
      <c r="Y24" s="358"/>
      <c r="AD24" s="213"/>
      <c r="AE24" s="214"/>
      <c r="AF24" s="215"/>
      <c r="AG24" s="351"/>
      <c r="AH24" s="352"/>
      <c r="AM24" s="213"/>
      <c r="AN24" s="214"/>
      <c r="AO24" s="215"/>
      <c r="AP24" s="351"/>
      <c r="AQ24" s="352"/>
      <c r="AT24" s="218"/>
      <c r="AU24" s="218"/>
      <c r="AV24" s="218"/>
      <c r="AW24" s="218"/>
      <c r="AX24" s="218"/>
      <c r="AY24" s="218"/>
      <c r="AZ24" s="218"/>
      <c r="BA24" s="218"/>
      <c r="BB24" s="218"/>
      <c r="BC24" s="218"/>
      <c r="BD24" s="218"/>
      <c r="BE24" s="218"/>
      <c r="BF24" s="218"/>
    </row>
    <row r="25" spans="2:58" ht="21.75" customHeight="1">
      <c r="C25" s="213"/>
      <c r="D25" s="214"/>
      <c r="E25" s="215"/>
      <c r="F25" s="357"/>
      <c r="G25" s="358"/>
      <c r="L25" s="213"/>
      <c r="M25" s="214"/>
      <c r="N25" s="215"/>
      <c r="O25" s="357"/>
      <c r="P25" s="358"/>
      <c r="U25" s="213"/>
      <c r="V25" s="214"/>
      <c r="W25" s="215"/>
      <c r="X25" s="357"/>
      <c r="Y25" s="358"/>
      <c r="AD25" s="213"/>
      <c r="AE25" s="214"/>
      <c r="AF25" s="215"/>
      <c r="AG25" s="351"/>
      <c r="AH25" s="352"/>
      <c r="AM25" s="213"/>
      <c r="AN25" s="214"/>
      <c r="AO25" s="215"/>
      <c r="AP25" s="351"/>
      <c r="AQ25" s="352"/>
      <c r="AT25" s="218"/>
      <c r="AU25" s="218"/>
      <c r="AV25" s="218"/>
      <c r="AW25" s="218"/>
      <c r="AX25" s="218"/>
      <c r="AY25" s="218"/>
      <c r="AZ25" s="218"/>
      <c r="BA25" s="218"/>
      <c r="BB25" s="218"/>
      <c r="BC25" s="218"/>
      <c r="BD25" s="218"/>
      <c r="BE25" s="218"/>
      <c r="BF25" s="218"/>
    </row>
    <row r="26" spans="2:58" ht="21.75" customHeight="1">
      <c r="C26" s="213"/>
      <c r="D26" s="214"/>
      <c r="E26" s="215"/>
      <c r="F26" s="357"/>
      <c r="G26" s="358"/>
      <c r="L26" s="213"/>
      <c r="M26" s="214"/>
      <c r="N26" s="215"/>
      <c r="O26" s="357"/>
      <c r="P26" s="358"/>
      <c r="U26" s="213"/>
      <c r="V26" s="214"/>
      <c r="W26" s="215"/>
      <c r="X26" s="357"/>
      <c r="Y26" s="358"/>
      <c r="AD26" s="213"/>
      <c r="AE26" s="214"/>
      <c r="AF26" s="215"/>
      <c r="AG26" s="351"/>
      <c r="AH26" s="352"/>
      <c r="AM26" s="213"/>
      <c r="AN26" s="214"/>
      <c r="AO26" s="215"/>
      <c r="AP26" s="351"/>
      <c r="AQ26" s="352"/>
      <c r="AT26" s="218"/>
      <c r="AU26" s="218"/>
      <c r="AV26" s="218"/>
      <c r="AW26" s="218"/>
      <c r="AX26" s="218"/>
      <c r="AY26" s="218"/>
      <c r="AZ26" s="218"/>
      <c r="BA26" s="218"/>
      <c r="BB26" s="218"/>
      <c r="BC26" s="218"/>
      <c r="BD26" s="218"/>
      <c r="BE26" s="218"/>
      <c r="BF26" s="218"/>
    </row>
    <row r="27" spans="2:58" ht="21.75" customHeight="1">
      <c r="C27" s="213"/>
      <c r="D27" s="214"/>
      <c r="E27" s="215"/>
      <c r="F27" s="357"/>
      <c r="G27" s="358"/>
      <c r="L27" s="213"/>
      <c r="M27" s="214"/>
      <c r="N27" s="215"/>
      <c r="O27" s="357"/>
      <c r="P27" s="358"/>
      <c r="U27" s="213"/>
      <c r="V27" s="214"/>
      <c r="W27" s="215"/>
      <c r="X27" s="357"/>
      <c r="Y27" s="358"/>
      <c r="AD27" s="213"/>
      <c r="AE27" s="214"/>
      <c r="AF27" s="215"/>
      <c r="AG27" s="351"/>
      <c r="AH27" s="352"/>
      <c r="AM27" s="213"/>
      <c r="AN27" s="214"/>
      <c r="AO27" s="215"/>
      <c r="AP27" s="351"/>
      <c r="AQ27" s="352"/>
      <c r="AT27" s="218"/>
      <c r="AU27" s="218"/>
      <c r="AV27" s="218"/>
      <c r="AW27" s="218"/>
      <c r="AX27" s="218"/>
      <c r="AY27" s="218"/>
      <c r="AZ27" s="218"/>
      <c r="BA27" s="218"/>
      <c r="BB27" s="218"/>
      <c r="BC27" s="218"/>
      <c r="BD27" s="218"/>
      <c r="BE27" s="218"/>
      <c r="BF27" s="218"/>
    </row>
    <row r="28" spans="2:58" ht="21.75" customHeight="1">
      <c r="C28" s="213"/>
      <c r="D28" s="214"/>
      <c r="E28" s="215"/>
      <c r="F28" s="357"/>
      <c r="G28" s="358"/>
      <c r="L28" s="213"/>
      <c r="M28" s="214"/>
      <c r="N28" s="215"/>
      <c r="O28" s="357"/>
      <c r="P28" s="358"/>
      <c r="U28" s="213"/>
      <c r="V28" s="214"/>
      <c r="W28" s="215"/>
      <c r="X28" s="357"/>
      <c r="Y28" s="358"/>
      <c r="AD28" s="213"/>
      <c r="AE28" s="214"/>
      <c r="AF28" s="215"/>
      <c r="AG28" s="351"/>
      <c r="AH28" s="352"/>
      <c r="AM28" s="213"/>
      <c r="AN28" s="214"/>
      <c r="AO28" s="215"/>
      <c r="AP28" s="351"/>
      <c r="AQ28" s="352"/>
      <c r="AT28" s="218"/>
      <c r="AU28" s="218"/>
      <c r="AV28" s="218"/>
      <c r="AW28" s="218"/>
      <c r="AX28" s="218"/>
      <c r="AY28" s="218"/>
      <c r="AZ28" s="218"/>
      <c r="BA28" s="218"/>
      <c r="BB28" s="218"/>
      <c r="BC28" s="218"/>
      <c r="BD28" s="218"/>
      <c r="BE28" s="218"/>
      <c r="BF28" s="218"/>
    </row>
    <row r="29" spans="2:58" ht="21.75" customHeight="1">
      <c r="C29" s="213"/>
      <c r="D29" s="214"/>
      <c r="E29" s="215"/>
      <c r="F29" s="357"/>
      <c r="G29" s="358"/>
      <c r="L29" s="213"/>
      <c r="M29" s="214"/>
      <c r="N29" s="215"/>
      <c r="O29" s="357"/>
      <c r="P29" s="358"/>
      <c r="U29" s="213"/>
      <c r="V29" s="214"/>
      <c r="W29" s="215"/>
      <c r="X29" s="357"/>
      <c r="Y29" s="358"/>
      <c r="AD29" s="213"/>
      <c r="AE29" s="214"/>
      <c r="AF29" s="215"/>
      <c r="AG29" s="351"/>
      <c r="AH29" s="352"/>
      <c r="AM29" s="213"/>
      <c r="AN29" s="214"/>
      <c r="AO29" s="215"/>
      <c r="AP29" s="351"/>
      <c r="AQ29" s="352"/>
      <c r="AT29" s="218"/>
      <c r="AU29" s="218"/>
      <c r="AV29" s="218"/>
      <c r="AW29" s="218"/>
      <c r="AX29" s="218"/>
      <c r="AY29" s="218"/>
      <c r="AZ29" s="218"/>
      <c r="BA29" s="218"/>
      <c r="BB29" s="218"/>
      <c r="BC29" s="218"/>
      <c r="BD29" s="218"/>
      <c r="BE29" s="218"/>
      <c r="BF29" s="218"/>
    </row>
    <row r="30" spans="2:58" ht="21.75" customHeight="1">
      <c r="C30" s="213"/>
      <c r="D30" s="214"/>
      <c r="E30" s="215"/>
      <c r="F30" s="357"/>
      <c r="G30" s="358"/>
      <c r="L30" s="213"/>
      <c r="M30" s="214"/>
      <c r="N30" s="215"/>
      <c r="O30" s="357"/>
      <c r="P30" s="358"/>
      <c r="U30" s="213"/>
      <c r="V30" s="214"/>
      <c r="W30" s="215"/>
      <c r="X30" s="357"/>
      <c r="Y30" s="358"/>
      <c r="AD30" s="213"/>
      <c r="AE30" s="214"/>
      <c r="AF30" s="215"/>
      <c r="AG30" s="351"/>
      <c r="AH30" s="352"/>
      <c r="AM30" s="213"/>
      <c r="AN30" s="214"/>
      <c r="AO30" s="215"/>
      <c r="AP30" s="351"/>
      <c r="AQ30" s="352"/>
      <c r="AT30" s="218"/>
      <c r="AU30" s="218"/>
      <c r="AV30" s="218"/>
      <c r="AW30" s="218"/>
      <c r="AX30" s="218"/>
      <c r="AY30" s="218"/>
      <c r="AZ30" s="218"/>
      <c r="BA30" s="218"/>
      <c r="BB30" s="218"/>
      <c r="BC30" s="218"/>
      <c r="BD30" s="218"/>
      <c r="BE30" s="218"/>
      <c r="BF30" s="218"/>
    </row>
    <row r="31" spans="2:58" ht="21.75" customHeight="1">
      <c r="C31" s="213"/>
      <c r="D31" s="214"/>
      <c r="E31" s="215"/>
      <c r="F31" s="357"/>
      <c r="G31" s="358"/>
      <c r="L31" s="213"/>
      <c r="M31" s="214"/>
      <c r="N31" s="215"/>
      <c r="O31" s="357"/>
      <c r="P31" s="358"/>
      <c r="U31" s="213"/>
      <c r="V31" s="214"/>
      <c r="W31" s="215"/>
      <c r="X31" s="357"/>
      <c r="Y31" s="358"/>
      <c r="AD31" s="213"/>
      <c r="AE31" s="214"/>
      <c r="AF31" s="215"/>
      <c r="AG31" s="351"/>
      <c r="AH31" s="352"/>
      <c r="AM31" s="213"/>
      <c r="AN31" s="214"/>
      <c r="AO31" s="215"/>
      <c r="AP31" s="351"/>
      <c r="AQ31" s="352"/>
      <c r="AT31" s="218"/>
      <c r="AU31" s="218"/>
      <c r="AV31" s="218"/>
      <c r="AW31" s="218"/>
      <c r="AX31" s="218"/>
      <c r="AY31" s="218"/>
      <c r="AZ31" s="218"/>
      <c r="BA31" s="218"/>
      <c r="BB31" s="218"/>
      <c r="BC31" s="218"/>
      <c r="BD31" s="218"/>
      <c r="BE31" s="218"/>
      <c r="BF31" s="218"/>
    </row>
    <row r="32" spans="2:58" ht="21.75" customHeight="1">
      <c r="C32" s="213"/>
      <c r="D32" s="214"/>
      <c r="E32" s="215"/>
      <c r="F32" s="357"/>
      <c r="G32" s="358"/>
      <c r="L32" s="213"/>
      <c r="M32" s="214"/>
      <c r="N32" s="215"/>
      <c r="O32" s="357"/>
      <c r="P32" s="358"/>
      <c r="U32" s="213"/>
      <c r="V32" s="214"/>
      <c r="W32" s="215"/>
      <c r="X32" s="357"/>
      <c r="Y32" s="358"/>
      <c r="AD32" s="213"/>
      <c r="AE32" s="214"/>
      <c r="AF32" s="215"/>
      <c r="AG32" s="351"/>
      <c r="AH32" s="352"/>
      <c r="AM32" s="213"/>
      <c r="AN32" s="214"/>
      <c r="AO32" s="215"/>
      <c r="AP32" s="351"/>
      <c r="AQ32" s="352"/>
      <c r="AT32" s="218"/>
      <c r="AU32" s="218"/>
      <c r="AV32" s="218"/>
      <c r="AW32" s="218"/>
      <c r="AX32" s="218"/>
      <c r="AY32" s="218"/>
      <c r="AZ32" s="218"/>
      <c r="BA32" s="218"/>
      <c r="BB32" s="218"/>
      <c r="BC32" s="218"/>
      <c r="BD32" s="218"/>
      <c r="BE32" s="218"/>
      <c r="BF32" s="218"/>
    </row>
    <row r="33" spans="3:58" ht="21.75" customHeight="1">
      <c r="C33" s="213"/>
      <c r="D33" s="214"/>
      <c r="E33" s="215"/>
      <c r="F33" s="357"/>
      <c r="G33" s="358"/>
      <c r="L33" s="213"/>
      <c r="M33" s="214"/>
      <c r="N33" s="215"/>
      <c r="O33" s="357"/>
      <c r="P33" s="358"/>
      <c r="U33" s="213"/>
      <c r="V33" s="214"/>
      <c r="W33" s="215"/>
      <c r="X33" s="357"/>
      <c r="Y33" s="358"/>
      <c r="AD33" s="213"/>
      <c r="AE33" s="214"/>
      <c r="AF33" s="215"/>
      <c r="AG33" s="351"/>
      <c r="AH33" s="352"/>
      <c r="AM33" s="213"/>
      <c r="AN33" s="214"/>
      <c r="AO33" s="215"/>
      <c r="AP33" s="351"/>
      <c r="AQ33" s="352"/>
      <c r="AT33" s="218"/>
      <c r="AU33" s="218"/>
      <c r="AV33" s="218"/>
      <c r="AW33" s="218"/>
      <c r="AX33" s="218"/>
      <c r="AY33" s="218"/>
      <c r="AZ33" s="218"/>
      <c r="BA33" s="218"/>
      <c r="BB33" s="218"/>
      <c r="BC33" s="218"/>
      <c r="BD33" s="218"/>
      <c r="BE33" s="218"/>
      <c r="BF33" s="218"/>
    </row>
    <row r="34" spans="3:58" ht="21.75" customHeight="1">
      <c r="C34" s="213"/>
      <c r="D34" s="214"/>
      <c r="E34" s="215"/>
      <c r="F34" s="357"/>
      <c r="G34" s="358"/>
      <c r="L34" s="213"/>
      <c r="M34" s="214"/>
      <c r="N34" s="215"/>
      <c r="O34" s="357"/>
      <c r="P34" s="358"/>
      <c r="U34" s="213"/>
      <c r="V34" s="214"/>
      <c r="W34" s="215"/>
      <c r="X34" s="357"/>
      <c r="Y34" s="358"/>
      <c r="AD34" s="213"/>
      <c r="AE34" s="214"/>
      <c r="AF34" s="215"/>
      <c r="AG34" s="351"/>
      <c r="AH34" s="352"/>
      <c r="AM34" s="213"/>
      <c r="AN34" s="214"/>
      <c r="AO34" s="215"/>
      <c r="AP34" s="351"/>
      <c r="AQ34" s="352"/>
      <c r="AT34" s="218"/>
      <c r="AU34" s="218"/>
      <c r="AV34" s="218"/>
      <c r="AW34" s="218"/>
      <c r="AX34" s="218"/>
      <c r="AY34" s="218"/>
      <c r="AZ34" s="218"/>
      <c r="BA34" s="218"/>
      <c r="BB34" s="218"/>
      <c r="BC34" s="218"/>
      <c r="BD34" s="218"/>
      <c r="BE34" s="218"/>
      <c r="BF34" s="218"/>
    </row>
    <row r="35" spans="3:58" ht="21.75" customHeight="1">
      <c r="C35" s="213"/>
      <c r="D35" s="214"/>
      <c r="E35" s="215"/>
      <c r="F35" s="361"/>
      <c r="G35" s="362"/>
      <c r="L35" s="213"/>
      <c r="M35" s="214"/>
      <c r="N35" s="215"/>
      <c r="O35" s="361"/>
      <c r="P35" s="362"/>
      <c r="U35" s="213"/>
      <c r="V35" s="214"/>
      <c r="W35" s="215"/>
      <c r="X35" s="361"/>
      <c r="Y35" s="362"/>
      <c r="AD35" s="213"/>
      <c r="AE35" s="214"/>
      <c r="AF35" s="215"/>
      <c r="AG35" s="353"/>
      <c r="AH35" s="354"/>
      <c r="AM35" s="213"/>
      <c r="AN35" s="214"/>
      <c r="AO35" s="215"/>
      <c r="AP35" s="353"/>
      <c r="AQ35" s="354"/>
      <c r="AT35" s="64"/>
      <c r="AU35" s="64"/>
      <c r="AV35" s="64"/>
      <c r="AW35" s="64"/>
      <c r="AX35" s="64"/>
      <c r="AY35" s="64"/>
      <c r="AZ35" s="64" t="s">
        <v>919</v>
      </c>
      <c r="BA35" s="64"/>
      <c r="BB35" s="218"/>
      <c r="BC35" s="218"/>
      <c r="BD35" s="218"/>
      <c r="BE35" s="218"/>
      <c r="BF35" s="218"/>
    </row>
    <row r="36" spans="3:58" ht="21.75" customHeight="1">
      <c r="C36" s="73" t="s">
        <v>649</v>
      </c>
      <c r="D36" s="86">
        <f>SUM(D21:D35)</f>
        <v>0</v>
      </c>
      <c r="E36" s="72"/>
      <c r="F36" s="356"/>
      <c r="G36" s="356"/>
      <c r="L36" s="73" t="s">
        <v>649</v>
      </c>
      <c r="M36" s="86">
        <f>SUM(M21:M35)</f>
        <v>0</v>
      </c>
      <c r="N36" s="72"/>
      <c r="O36" s="356"/>
      <c r="P36" s="356"/>
      <c r="U36" s="73" t="s">
        <v>649</v>
      </c>
      <c r="V36" s="86">
        <f>SUM(V21:V35)</f>
        <v>0</v>
      </c>
      <c r="W36" s="72"/>
      <c r="X36" s="356"/>
      <c r="Y36" s="356"/>
      <c r="AD36" s="73" t="s">
        <v>649</v>
      </c>
      <c r="AE36" s="86">
        <f>SUM(AE21:AE35)</f>
        <v>0</v>
      </c>
      <c r="AF36" s="72"/>
      <c r="AG36" s="356"/>
      <c r="AH36" s="356"/>
      <c r="AM36" s="73" t="s">
        <v>649</v>
      </c>
      <c r="AN36" s="86">
        <f>SUM(AN21:AN35)</f>
        <v>0</v>
      </c>
      <c r="AO36" s="72"/>
      <c r="AP36" s="356"/>
      <c r="AQ36" s="356"/>
      <c r="AT36" s="231">
        <f>D36</f>
        <v>0</v>
      </c>
      <c r="AU36" s="231">
        <f>M36</f>
        <v>0</v>
      </c>
      <c r="AV36" s="231">
        <f>V36</f>
        <v>0</v>
      </c>
      <c r="AW36" s="231">
        <f>AE36</f>
        <v>0</v>
      </c>
      <c r="AX36" s="231">
        <f>AN36</f>
        <v>0</v>
      </c>
      <c r="AY36" s="231">
        <f>SUM(AT36:AX36)</f>
        <v>0</v>
      </c>
      <c r="AZ36" s="273"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4"/>
      <c r="BB36" s="218"/>
      <c r="BC36" s="218"/>
      <c r="BD36" s="218"/>
      <c r="BE36" s="218"/>
      <c r="BF36" s="218"/>
    </row>
    <row r="37" spans="3:58">
      <c r="AT37" s="64"/>
      <c r="AU37" s="64"/>
      <c r="AV37" s="64"/>
      <c r="AW37" s="64"/>
      <c r="AX37" s="64"/>
      <c r="AY37" s="64"/>
      <c r="AZ37" s="273">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4"/>
      <c r="BB37" s="218"/>
      <c r="BC37" s="218"/>
      <c r="BD37" s="218"/>
      <c r="BE37" s="218"/>
      <c r="BF37" s="218"/>
    </row>
    <row r="38" spans="3:58">
      <c r="AT38" s="64"/>
      <c r="AU38" s="64"/>
      <c r="AV38" s="64"/>
      <c r="AW38" s="64"/>
      <c r="AX38" s="64"/>
      <c r="AY38" s="64"/>
      <c r="AZ38" s="273">
        <f>MAX(AZ36:AZ37)</f>
        <v>0</v>
      </c>
      <c r="BA38" s="64"/>
      <c r="BB38" s="218"/>
      <c r="BC38" s="218"/>
      <c r="BD38" s="218"/>
      <c r="BE38" s="218"/>
      <c r="BF38" s="218"/>
    </row>
    <row r="39" spans="3:58" ht="24" hidden="1" customHeight="1">
      <c r="C39" s="68" t="s">
        <v>645</v>
      </c>
      <c r="D39" s="165" t="str">
        <f>AT39</f>
        <v>該当する項目が全て選択・入力されているか確認してください。</v>
      </c>
      <c r="L39" s="68" t="s">
        <v>645</v>
      </c>
      <c r="M39" s="78" t="str">
        <f>AU39</f>
        <v>該当する項目が全て選択・入力されているか確認してください。</v>
      </c>
      <c r="U39" s="68" t="s">
        <v>645</v>
      </c>
      <c r="V39" s="78" t="str">
        <f>AV39</f>
        <v>該当する項目が全て選択・入力されているか確認してください。</v>
      </c>
      <c r="AD39" s="68" t="s">
        <v>645</v>
      </c>
      <c r="AE39" s="78" t="str">
        <f>AW39</f>
        <v>該当する項目が全て選択・入力されているか確認してください。</v>
      </c>
      <c r="AM39" s="68" t="s">
        <v>645</v>
      </c>
      <c r="AN39" s="78" t="str">
        <f>AX39</f>
        <v>該当する項目が全て選択・入力されているか確認してください。</v>
      </c>
      <c r="AT39" s="229" t="str">
        <f>IF(COUNTIF(AT43:AT45,"◯"),"◯","該当する項目が全て選択・入力されているか確認してください。")</f>
        <v>該当する項目が全て選択・入力されているか確認してください。</v>
      </c>
      <c r="AU39" s="229" t="str">
        <f>IF(COUNTIF(AU43:AU45,"◯"),"◯","該当する項目が全て選択・入力されているか確認してください。")</f>
        <v>該当する項目が全て選択・入力されているか確認してください。</v>
      </c>
      <c r="AV39" s="229" t="str">
        <f>IF(COUNTIF(AV43:AV45,"◯"),"◯","該当する項目が全て選択・入力されているか確認してください。")</f>
        <v>該当する項目が全て選択・入力されているか確認してください。</v>
      </c>
      <c r="AW39" s="229" t="str">
        <f>IF(COUNTIF(AW43:AW45,"◯"),"◯","該当する項目が全て選択・入力されているか確認してください。")</f>
        <v>該当する項目が全て選択・入力されているか確認してください。</v>
      </c>
      <c r="AX39" s="229" t="str">
        <f>IF(COUNTIF(AX43:AX45,"◯"),"◯","該当する項目が全て選択・入力されているか確認してください。")</f>
        <v>該当する項目が全て選択・入力されているか確認してください。</v>
      </c>
      <c r="AY39" s="64"/>
      <c r="AZ39" s="274" t="str">
        <f>IF(OR($AZ$38=900,$AZ$38=2020),"◯","×")</f>
        <v>×</v>
      </c>
      <c r="BA39" s="64"/>
      <c r="BB39" s="218"/>
      <c r="BC39" s="218"/>
      <c r="BD39" s="218"/>
      <c r="BE39" s="218"/>
      <c r="BF39" s="218"/>
    </row>
    <row r="40" spans="3:58" ht="24.75" hidden="1" customHeight="1">
      <c r="C40" s="68" t="s">
        <v>644</v>
      </c>
      <c r="D40" s="165" t="str">
        <f>AT40</f>
        <v>金額を確認してください。</v>
      </c>
      <c r="L40" s="68" t="s">
        <v>644</v>
      </c>
      <c r="M40" s="78" t="str">
        <f>AU40</f>
        <v>金額を確認してください。</v>
      </c>
      <c r="U40" s="68" t="s">
        <v>644</v>
      </c>
      <c r="V40" s="78" t="str">
        <f>AV40</f>
        <v>金額を確認してください。</v>
      </c>
      <c r="AD40" s="68" t="s">
        <v>644</v>
      </c>
      <c r="AE40" s="78" t="str">
        <f>AW40</f>
        <v>金額を確認してください。</v>
      </c>
      <c r="AM40" s="68" t="s">
        <v>644</v>
      </c>
      <c r="AN40" s="78" t="str">
        <f>AX40</f>
        <v>金額を確認してください。</v>
      </c>
      <c r="AT40" s="229" t="str">
        <f>IF(OR($AZ$38=900,$AZ$38=2020),"◯","金額を確認してください。")</f>
        <v>金額を確認してください。</v>
      </c>
      <c r="AU40" s="229" t="str">
        <f>IF(OR($AZ$38=900,$AZ$38=2020),"◯","金額を確認してください。")</f>
        <v>金額を確認してください。</v>
      </c>
      <c r="AV40" s="229" t="str">
        <f>IF(OR($AZ$38=900,$AZ$38=2020),"◯","金額を確認してください。")</f>
        <v>金額を確認してください。</v>
      </c>
      <c r="AW40" s="229" t="str">
        <f>IF(OR($AZ$38=900,$AZ$38=2020),"◯","金額を確認してください。")</f>
        <v>金額を確認してください。</v>
      </c>
      <c r="AX40" s="229" t="str">
        <f>IF(OR($AZ$38=900,$AZ$38=2020),"◯","金額を確認してください。")</f>
        <v>金額を確認してください。</v>
      </c>
      <c r="AY40" s="64"/>
      <c r="AZ40" s="273"/>
      <c r="BA40" s="64"/>
      <c r="BB40" s="218"/>
      <c r="BC40" s="218"/>
      <c r="BD40" s="218"/>
      <c r="BE40" s="218"/>
      <c r="BF40" s="218"/>
    </row>
    <row r="41" spans="3:58" ht="18" customHeight="1">
      <c r="AT41" s="220" t="str">
        <f>IF(AND((D39="◯"),(D40="◯"),(AY51="◯")),"提出可能","提出不可")</f>
        <v>提出不可</v>
      </c>
      <c r="AU41" s="220" t="str">
        <f>IF(AND((M39="◯"),(M40="◯"),(AY51="◯")),"提出可能","提出不可")</f>
        <v>提出不可</v>
      </c>
      <c r="AV41" s="220" t="str">
        <f>IF(AND((V39="◯"),(V40="◯"),(AY51="◯")),"提出可能","提出不可")</f>
        <v>提出不可</v>
      </c>
      <c r="AW41" s="220" t="str">
        <f>IF(AND((AE39="◯"),(AE40="◯"),(AY51="◯")),"提出可能","提出不可")</f>
        <v>提出不可</v>
      </c>
      <c r="AX41" s="220" t="str">
        <f>IF(AND((AN39="◯"),(AN40="◯"),(AY51="◯")),"提出可能","提出不可")</f>
        <v>提出不可</v>
      </c>
      <c r="AY41" s="64"/>
      <c r="AZ41" s="64"/>
      <c r="BA41" s="64"/>
      <c r="BB41" s="218"/>
      <c r="BC41" s="218"/>
      <c r="BD41" s="218"/>
      <c r="BE41" s="218"/>
      <c r="BF41" s="218"/>
    </row>
    <row r="42" spans="3:58">
      <c r="AT42" s="1"/>
      <c r="AU42" s="1"/>
      <c r="AV42" s="1"/>
      <c r="AW42" s="1"/>
      <c r="AX42" s="1"/>
      <c r="AY42" s="1"/>
      <c r="AZ42" s="1"/>
      <c r="BA42" s="1"/>
    </row>
    <row r="43" spans="3:58" ht="36">
      <c r="H43" s="76"/>
      <c r="AT43" s="229"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229"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229"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229"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229"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71"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71"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71"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71"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71"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229"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229"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229"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229"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229"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61">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61">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61">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61">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61">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61">
        <f>COUNTIF(AT46:AX46,1)</f>
        <v>0</v>
      </c>
      <c r="AZ46" s="6" t="str">
        <f>IF(OR(AY46=1),"◯","×")</f>
        <v>×</v>
      </c>
      <c r="BA46" s="1"/>
      <c r="BB46" s="1"/>
      <c r="BC46" s="1"/>
      <c r="BD46" s="1"/>
    </row>
    <row r="47" spans="3:58" ht="45.75" customHeight="1">
      <c r="AY47" s="61">
        <f>COUNTIF(AT46:AX46,2)</f>
        <v>0</v>
      </c>
      <c r="AZ47" s="6" t="str">
        <f>IF(OR(AY47=1),"◯","×")</f>
        <v>×</v>
      </c>
    </row>
    <row r="48" spans="3:58" ht="45.75" customHeight="1">
      <c r="AY48" s="61">
        <f>COUNTIF(AT46:AX46,3)</f>
        <v>0</v>
      </c>
      <c r="AZ48" s="6" t="str">
        <f>IF(OR(AY48=1),"◯","×")</f>
        <v>×</v>
      </c>
    </row>
    <row r="49" spans="51:52" ht="45.75" customHeight="1">
      <c r="AY49" s="61">
        <f>COUNTIF(AT46:AX46,4)</f>
        <v>0</v>
      </c>
      <c r="AZ49" s="6" t="str">
        <f>IF(OR(AY49=1),"◯","×")</f>
        <v>×</v>
      </c>
    </row>
    <row r="50" spans="51:52" ht="45.75" customHeight="1">
      <c r="AY50" s="61" t="str">
        <f>IF(AZ50&gt;=2,"◯","×")</f>
        <v>×</v>
      </c>
      <c r="AZ50" s="147">
        <f>COUNTIF(AZ46:AZ49,"◯")</f>
        <v>0</v>
      </c>
    </row>
    <row r="51" spans="51:52" ht="30.75" customHeight="1">
      <c r="AY51" s="275" t="str">
        <f>IF(OR(AY50="◯",AND(AT46=5,AU46=5,AV46=5,AW46=5,AX46=5)),"◯","×")</f>
        <v>◯</v>
      </c>
    </row>
    <row r="52" spans="51:52">
      <c r="AY52" s="1"/>
    </row>
  </sheetData>
  <sheetProtection password="CA98" sheet="1" formatCells="0" formatColumns="0" formatRows="0"/>
  <mergeCells count="100">
    <mergeCell ref="AE8:AI8"/>
    <mergeCell ref="AN8:AR8"/>
    <mergeCell ref="D9:H9"/>
    <mergeCell ref="M9:Q9"/>
    <mergeCell ref="V9:Z9"/>
    <mergeCell ref="AE9:AI9"/>
    <mergeCell ref="AN9:AR9"/>
    <mergeCell ref="F20:G20"/>
    <mergeCell ref="O20:P20"/>
    <mergeCell ref="D8:H8"/>
    <mergeCell ref="M8:Q8"/>
    <mergeCell ref="V8:Z8"/>
    <mergeCell ref="D10:H10"/>
    <mergeCell ref="M10:Q10"/>
    <mergeCell ref="V10:Z10"/>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O25:P25"/>
    <mergeCell ref="O26:P26"/>
    <mergeCell ref="O27:P27"/>
    <mergeCell ref="O28:P28"/>
    <mergeCell ref="O29:P29"/>
    <mergeCell ref="F29:G29"/>
    <mergeCell ref="F30:G30"/>
    <mergeCell ref="F31:G31"/>
    <mergeCell ref="F32:G32"/>
    <mergeCell ref="F33:G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AG33:AH33"/>
    <mergeCell ref="AP34:AQ34"/>
    <mergeCell ref="AP35:AQ35"/>
    <mergeCell ref="AP20:AQ20"/>
    <mergeCell ref="AP36:AQ36"/>
    <mergeCell ref="AP28:AQ28"/>
    <mergeCell ref="AP29:AQ29"/>
    <mergeCell ref="AP30:AQ30"/>
    <mergeCell ref="AP31:AQ31"/>
    <mergeCell ref="AP32:AQ32"/>
    <mergeCell ref="AP33:AQ33"/>
  </mergeCells>
  <phoneticPr fontId="1"/>
  <conditionalFormatting sqref="H2">
    <cfRule type="containsBlanks" dxfId="1151" priority="267">
      <formula>LEN(TRIM(H2))=0</formula>
    </cfRule>
    <cfRule type="containsBlanks" priority="268">
      <formula>LEN(TRIM(H2))=0</formula>
    </cfRule>
  </conditionalFormatting>
  <conditionalFormatting sqref="D9:H9">
    <cfRule type="expression" dxfId="1150" priority="251">
      <formula>$D$8=""</formula>
    </cfRule>
    <cfRule type="expression" dxfId="1149" priority="264">
      <formula>ISTEXT($D9)</formula>
    </cfRule>
    <cfRule type="expression" dxfId="1148" priority="266">
      <formula>NOT($D8="その他")</formula>
    </cfRule>
  </conditionalFormatting>
  <conditionalFormatting sqref="D8:H8">
    <cfRule type="expression" dxfId="1147" priority="265">
      <formula>ISTEXT(D8)</formula>
    </cfRule>
  </conditionalFormatting>
  <conditionalFormatting sqref="D10:H10">
    <cfRule type="expression" dxfId="1146" priority="263">
      <formula>ISTEXT($D10)</formula>
    </cfRule>
  </conditionalFormatting>
  <conditionalFormatting sqref="D13">
    <cfRule type="expression" dxfId="1145" priority="150">
      <formula>$D$13=A</formula>
    </cfRule>
    <cfRule type="expression" dxfId="1144" priority="262">
      <formula>ISNUMBER($D$13)</formula>
    </cfRule>
  </conditionalFormatting>
  <conditionalFormatting sqref="D14">
    <cfRule type="expression" dxfId="1143" priority="149">
      <formula>$D$13="校務支援システムの導入"</formula>
    </cfRule>
    <cfRule type="expression" dxfId="1142" priority="261">
      <formula>ISTEXT($D14)</formula>
    </cfRule>
  </conditionalFormatting>
  <conditionalFormatting sqref="D15">
    <cfRule type="expression" dxfId="1141" priority="260">
      <formula>ISTEXT($D15)</formula>
    </cfRule>
  </conditionalFormatting>
  <conditionalFormatting sqref="D16">
    <cfRule type="expression" dxfId="1140" priority="259">
      <formula>ISTEXT($D16)</formula>
    </cfRule>
  </conditionalFormatting>
  <conditionalFormatting sqref="D17">
    <cfRule type="expression" dxfId="1139" priority="258">
      <formula>ISTEXT($D17)</formula>
    </cfRule>
  </conditionalFormatting>
  <conditionalFormatting sqref="C21:C35">
    <cfRule type="expression" dxfId="1138" priority="257">
      <formula>ISTEXT($C21)</formula>
    </cfRule>
  </conditionalFormatting>
  <conditionalFormatting sqref="D21:D35">
    <cfRule type="expression" dxfId="1137" priority="256">
      <formula>ISNUMBER($D21)</formula>
    </cfRule>
  </conditionalFormatting>
  <conditionalFormatting sqref="E21:E35">
    <cfRule type="expression" dxfId="1136" priority="255">
      <formula>ISTEXT($E21)</formula>
    </cfRule>
  </conditionalFormatting>
  <conditionalFormatting sqref="F21">
    <cfRule type="expression" dxfId="1135" priority="254">
      <formula>ISTEXT($F21)</formula>
    </cfRule>
  </conditionalFormatting>
  <conditionalFormatting sqref="Q2">
    <cfRule type="containsBlanks" dxfId="1134" priority="249">
      <formula>LEN(TRIM(Q2))=0</formula>
    </cfRule>
    <cfRule type="containsBlanks" priority="250">
      <formula>LEN(TRIM(Q2))=0</formula>
    </cfRule>
  </conditionalFormatting>
  <conditionalFormatting sqref="Z2">
    <cfRule type="containsBlanks" dxfId="1133" priority="228">
      <formula>LEN(TRIM(Z2))=0</formula>
    </cfRule>
    <cfRule type="containsBlanks" priority="229">
      <formula>LEN(TRIM(Z2))=0</formula>
    </cfRule>
  </conditionalFormatting>
  <conditionalFormatting sqref="AI2">
    <cfRule type="containsBlanks" dxfId="1132" priority="207">
      <formula>LEN(TRIM(AI2))=0</formula>
    </cfRule>
    <cfRule type="containsBlanks" priority="208">
      <formula>LEN(TRIM(AI2))=0</formula>
    </cfRule>
  </conditionalFormatting>
  <conditionalFormatting sqref="AR2">
    <cfRule type="containsBlanks" dxfId="1131" priority="186">
      <formula>LEN(TRIM(AR2))=0</formula>
    </cfRule>
    <cfRule type="containsBlanks" priority="187">
      <formula>LEN(TRIM(AR2))=0</formula>
    </cfRule>
  </conditionalFormatting>
  <conditionalFormatting sqref="D11">
    <cfRule type="expression" dxfId="1130" priority="148">
      <formula>$D$8="情報通信技術活用支援員の配置"</formula>
    </cfRule>
    <cfRule type="expression" dxfId="1129" priority="161">
      <formula>ISTEXT($D$11)</formula>
    </cfRule>
  </conditionalFormatting>
  <conditionalFormatting sqref="D14:D16 D12">
    <cfRule type="expression" dxfId="1128" priority="253">
      <formula>($D8="専門的・実践的な知識を有する人材からの助言や研修の受講")</formula>
    </cfRule>
  </conditionalFormatting>
  <conditionalFormatting sqref="D12">
    <cfRule type="expression" dxfId="1127" priority="156">
      <formula>ISNUMBER($D$12)</formula>
    </cfRule>
  </conditionalFormatting>
  <conditionalFormatting sqref="D11 D13:D16">
    <cfRule type="expression" dxfId="1126" priority="1">
      <formula>$D$8="児童生徒１人１台端末の整備に係るリース契約"</formula>
    </cfRule>
    <cfRule type="expression" dxfId="1125" priority="146">
      <formula>$D$8="校務支援システムの導入"</formula>
    </cfRule>
    <cfRule type="expression" dxfId="1124" priority="152">
      <formula>$D$8="児童生徒が授業で使用するICT教育設備の保守・管理の外部委託"</formula>
    </cfRule>
    <cfRule type="expression" dxfId="1123" priority="153">
      <formula>$D$8="フィルタリングソフトやMDM（Mobile Device Management）等の管理ツールの導入"</formula>
    </cfRule>
    <cfRule type="expression" dxfId="1122" priority="154">
      <formula>$D$8="児童生徒が授業で使用するICT教育設備のリース契約（１人１台端末の整備を除く）"</formula>
    </cfRule>
  </conditionalFormatting>
  <conditionalFormatting sqref="D12 D14:D17 C35:F35 C21:F21 C22:E34">
    <cfRule type="expression" dxfId="1121" priority="147">
      <formula>$D$8="ICTリテラシー研修等の実施"</formula>
    </cfRule>
  </conditionalFormatting>
  <conditionalFormatting sqref="F22">
    <cfRule type="expression" dxfId="1120" priority="145">
      <formula>ISTEXT($F22)</formula>
    </cfRule>
  </conditionalFormatting>
  <conditionalFormatting sqref="F22">
    <cfRule type="expression" dxfId="1119" priority="144">
      <formula>$D$8="ICTリテラシー研修等の実施"</formula>
    </cfRule>
  </conditionalFormatting>
  <conditionalFormatting sqref="F23:F34">
    <cfRule type="expression" dxfId="1118" priority="143">
      <formula>ISTEXT($F23)</formula>
    </cfRule>
  </conditionalFormatting>
  <conditionalFormatting sqref="F23:F34">
    <cfRule type="expression" dxfId="1117" priority="142">
      <formula>$D$8="ICTリテラシー研修等の実施"</formula>
    </cfRule>
  </conditionalFormatting>
  <conditionalFormatting sqref="M9:Q9">
    <cfRule type="expression" dxfId="1116" priority="137">
      <formula>$M$8=""</formula>
    </cfRule>
    <cfRule type="expression" dxfId="1115" priority="139">
      <formula>ISTEXT($M9)</formula>
    </cfRule>
    <cfRule type="expression" dxfId="1114" priority="141">
      <formula>NOT($M8="その他")</formula>
    </cfRule>
  </conditionalFormatting>
  <conditionalFormatting sqref="M8:Q8">
    <cfRule type="expression" dxfId="1113" priority="140">
      <formula>ISTEXT(M8)</formula>
    </cfRule>
  </conditionalFormatting>
  <conditionalFormatting sqref="M10:Q10">
    <cfRule type="expression" dxfId="1112" priority="138">
      <formula>ISTEXT($M10)</formula>
    </cfRule>
  </conditionalFormatting>
  <conditionalFormatting sqref="M13">
    <cfRule type="expression" dxfId="1111" priority="136">
      <formula>ISNUMBER($M$13)</formula>
    </cfRule>
  </conditionalFormatting>
  <conditionalFormatting sqref="M14">
    <cfRule type="expression" dxfId="1110" priority="124">
      <formula>$M$13="校務支援システムの導入"</formula>
    </cfRule>
    <cfRule type="expression" dxfId="1109" priority="135">
      <formula>ISTEXT($M14)</formula>
    </cfRule>
  </conditionalFormatting>
  <conditionalFormatting sqref="M15">
    <cfRule type="expression" dxfId="1108" priority="134">
      <formula>ISTEXT($M15)</formula>
    </cfRule>
  </conditionalFormatting>
  <conditionalFormatting sqref="M16">
    <cfRule type="expression" dxfId="1107" priority="133">
      <formula>ISTEXT($M16)</formula>
    </cfRule>
  </conditionalFormatting>
  <conditionalFormatting sqref="M17">
    <cfRule type="expression" dxfId="1106" priority="132">
      <formula>ISTEXT($M17)</formula>
    </cfRule>
  </conditionalFormatting>
  <conditionalFormatting sqref="M11">
    <cfRule type="expression" dxfId="1105" priority="123">
      <formula>$M$8="情報通信技術活用支援員の配置"</formula>
    </cfRule>
    <cfRule type="expression" dxfId="1104" priority="130">
      <formula>ISTEXT($M$11)</formula>
    </cfRule>
  </conditionalFormatting>
  <conditionalFormatting sqref="M14:M16 M12">
    <cfRule type="expression" dxfId="1103" priority="131">
      <formula>($M8="専門的・実践的な知識を有する人材からの助言や研修の受講")</formula>
    </cfRule>
  </conditionalFormatting>
  <conditionalFormatting sqref="M12">
    <cfRule type="expression" dxfId="1102" priority="129">
      <formula>ISNUMBER($M$12)</formula>
    </cfRule>
  </conditionalFormatting>
  <conditionalFormatting sqref="M11 M13:M16">
    <cfRule type="expression" dxfId="1101" priority="2">
      <formula>$M$8="児童生徒１人１台端末の整備に係るリース契約"</formula>
    </cfRule>
    <cfRule type="expression" dxfId="1100" priority="121">
      <formula>$M$8="校務支援システムの導入"</formula>
    </cfRule>
    <cfRule type="expression" dxfId="1099" priority="126">
      <formula>$M$8="児童生徒が授業で使用するICT教育設備の保守・管理の外部委託"</formula>
    </cfRule>
    <cfRule type="expression" dxfId="1098" priority="127">
      <formula>$M$8="フィルタリングソフトやMDM（Mobile Device Management）等の管理ツールの導入"</formula>
    </cfRule>
    <cfRule type="expression" dxfId="1097" priority="128">
      <formula>$M$8="児童生徒が授業で使用するICT教育設備のリース契約（１人１台端末の整備を除く）"</formula>
    </cfRule>
  </conditionalFormatting>
  <conditionalFormatting sqref="M12 M14:M17">
    <cfRule type="expression" dxfId="1096" priority="122">
      <formula>$M$8="ICTリテラシー研修等の実施"</formula>
    </cfRule>
  </conditionalFormatting>
  <conditionalFormatting sqref="L21:L35">
    <cfRule type="expression" dxfId="1095" priority="120">
      <formula>ISTEXT($L21)</formula>
    </cfRule>
  </conditionalFormatting>
  <conditionalFormatting sqref="M21:M35">
    <cfRule type="expression" dxfId="1094" priority="119">
      <formula>ISNUMBER($M21)</formula>
    </cfRule>
  </conditionalFormatting>
  <conditionalFormatting sqref="N21:N35">
    <cfRule type="expression" dxfId="1093" priority="118">
      <formula>ISTEXT($N21)</formula>
    </cfRule>
  </conditionalFormatting>
  <conditionalFormatting sqref="L21:N35">
    <cfRule type="expression" dxfId="1092" priority="116">
      <formula>$M$8="ICTリテラシー研修等の実施"</formula>
    </cfRule>
  </conditionalFormatting>
  <conditionalFormatting sqref="O21">
    <cfRule type="expression" dxfId="1091" priority="111">
      <formula>ISTEXT($O21)</formula>
    </cfRule>
  </conditionalFormatting>
  <conditionalFormatting sqref="O21:O35">
    <cfRule type="expression" dxfId="1090" priority="110">
      <formula>$M$8="ICTリテラシー研修等の実施"</formula>
    </cfRule>
  </conditionalFormatting>
  <conditionalFormatting sqref="O22">
    <cfRule type="expression" dxfId="1089" priority="109">
      <formula>ISTEXT($O22)</formula>
    </cfRule>
  </conditionalFormatting>
  <conditionalFormatting sqref="O22">
    <cfRule type="expression" dxfId="1088" priority="108">
      <formula>$M$8="ICTリテラシー研修等の実施"</formula>
    </cfRule>
  </conditionalFormatting>
  <conditionalFormatting sqref="O23:O34">
    <cfRule type="expression" dxfId="1087" priority="107">
      <formula>ISTEXT($O23)</formula>
    </cfRule>
  </conditionalFormatting>
  <conditionalFormatting sqref="O23:O34">
    <cfRule type="expression" dxfId="1086" priority="106">
      <formula>$M$8="ICTリテラシー研修等の実施"</formula>
    </cfRule>
  </conditionalFormatting>
  <conditionalFormatting sqref="V9:Z9">
    <cfRule type="expression" dxfId="1085" priority="101">
      <formula>$V$8=""</formula>
    </cfRule>
    <cfRule type="expression" dxfId="1084" priority="103">
      <formula>ISTEXT($V9)</formula>
    </cfRule>
    <cfRule type="expression" dxfId="1083" priority="105">
      <formula>NOT($V8="その他")</formula>
    </cfRule>
  </conditionalFormatting>
  <conditionalFormatting sqref="V8:Z8">
    <cfRule type="expression" dxfId="1082" priority="104">
      <formula>ISTEXT(V8)</formula>
    </cfRule>
  </conditionalFormatting>
  <conditionalFormatting sqref="V10:Z10">
    <cfRule type="expression" dxfId="1081" priority="102">
      <formula>ISTEXT($V10)</formula>
    </cfRule>
  </conditionalFormatting>
  <conditionalFormatting sqref="V13">
    <cfRule type="expression" dxfId="1080" priority="100">
      <formula>ISNUMBER($V$13)</formula>
    </cfRule>
  </conditionalFormatting>
  <conditionalFormatting sqref="V14">
    <cfRule type="expression" dxfId="1079" priority="88">
      <formula>$V$13="校務支援システムの導入"</formula>
    </cfRule>
    <cfRule type="expression" dxfId="1078" priority="99">
      <formula>ISTEXT($V14)</formula>
    </cfRule>
  </conditionalFormatting>
  <conditionalFormatting sqref="V15">
    <cfRule type="expression" dxfId="1077" priority="98">
      <formula>ISTEXT($V15)</formula>
    </cfRule>
  </conditionalFormatting>
  <conditionalFormatting sqref="V16">
    <cfRule type="expression" dxfId="1076" priority="97">
      <formula>ISTEXT($V16)</formula>
    </cfRule>
  </conditionalFormatting>
  <conditionalFormatting sqref="V17">
    <cfRule type="expression" dxfId="1075" priority="96">
      <formula>ISTEXT($V17)</formula>
    </cfRule>
  </conditionalFormatting>
  <conditionalFormatting sqref="V11">
    <cfRule type="expression" dxfId="1074" priority="87">
      <formula>$V$8="情報通信技術活用支援員の配置"</formula>
    </cfRule>
    <cfRule type="expression" dxfId="1073" priority="94">
      <formula>ISTEXT($V$11)</formula>
    </cfRule>
  </conditionalFormatting>
  <conditionalFormatting sqref="V14:V16 V12">
    <cfRule type="expression" dxfId="1072" priority="95">
      <formula>($V8="専門的・実践的な知識を有する人材からの助言や研修の受講")</formula>
    </cfRule>
  </conditionalFormatting>
  <conditionalFormatting sqref="V12">
    <cfRule type="expression" dxfId="1071" priority="93">
      <formula>ISNUMBER($V$12)</formula>
    </cfRule>
  </conditionalFormatting>
  <conditionalFormatting sqref="V11 V13:V16">
    <cfRule type="expression" dxfId="1070" priority="3">
      <formula>$V$8="児童生徒１人１台端末の整備に係るリース契約"</formula>
    </cfRule>
    <cfRule type="expression" dxfId="1069" priority="85">
      <formula>$V$8="校務支援システムの導入"</formula>
    </cfRule>
    <cfRule type="expression" dxfId="1068" priority="90">
      <formula>$V$8="児童生徒が授業で使用するICT教育設備の保守・管理の外部委託"</formula>
    </cfRule>
    <cfRule type="expression" dxfId="1067" priority="91">
      <formula>$V$8="フィルタリングソフトやMDM（Mobile Device Management）等の管理ツールの導入"</formula>
    </cfRule>
    <cfRule type="expression" dxfId="1066" priority="92">
      <formula>$V$8="児童生徒が授業で使用するICT教育設備のリース契約（１人１台端末の整備を除く）"</formula>
    </cfRule>
  </conditionalFormatting>
  <conditionalFormatting sqref="V12 V14:V17">
    <cfRule type="expression" dxfId="1065" priority="86">
      <formula>$V$8="ICTリテラシー研修等の実施"</formula>
    </cfRule>
  </conditionalFormatting>
  <conditionalFormatting sqref="U21:U35">
    <cfRule type="expression" dxfId="1064" priority="84">
      <formula>ISTEXT($U21)</formula>
    </cfRule>
  </conditionalFormatting>
  <conditionalFormatting sqref="V21:V35">
    <cfRule type="expression" dxfId="1063" priority="83">
      <formula>ISNUMBER($V21)</formula>
    </cfRule>
  </conditionalFormatting>
  <conditionalFormatting sqref="W21:W35">
    <cfRule type="expression" dxfId="1062" priority="82">
      <formula>ISTEXT($W21)</formula>
    </cfRule>
  </conditionalFormatting>
  <conditionalFormatting sqref="U21:W35">
    <cfRule type="expression" dxfId="1061" priority="81">
      <formula>$V$8="ICTリテラシー研修等の実施"</formula>
    </cfRule>
  </conditionalFormatting>
  <conditionalFormatting sqref="X21">
    <cfRule type="expression" dxfId="1060" priority="80">
      <formula>ISTEXT($X21)</formula>
    </cfRule>
  </conditionalFormatting>
  <conditionalFormatting sqref="X35 X21">
    <cfRule type="expression" dxfId="1059" priority="79">
      <formula>$V$8="ICTリテラシー研修等の実施"</formula>
    </cfRule>
  </conditionalFormatting>
  <conditionalFormatting sqref="X22">
    <cfRule type="expression" dxfId="1058" priority="78">
      <formula>ISTEXT($X22)</formula>
    </cfRule>
  </conditionalFormatting>
  <conditionalFormatting sqref="X22">
    <cfRule type="expression" dxfId="1057" priority="77">
      <formula>$V$8="ICTリテラシー研修等の実施"</formula>
    </cfRule>
  </conditionalFormatting>
  <conditionalFormatting sqref="X23:X34">
    <cfRule type="expression" dxfId="1056" priority="76">
      <formula>ISTEXT($X23)</formula>
    </cfRule>
  </conditionalFormatting>
  <conditionalFormatting sqref="X23:X34">
    <cfRule type="expression" dxfId="1055" priority="75">
      <formula>$V$8="ICTリテラシー研修等の実施"</formula>
    </cfRule>
  </conditionalFormatting>
  <conditionalFormatting sqref="AE9:AI9">
    <cfRule type="expression" dxfId="1054" priority="70">
      <formula>$AE$8=""</formula>
    </cfRule>
    <cfRule type="expression" dxfId="1053" priority="72">
      <formula>ISTEXT($AE9)</formula>
    </cfRule>
    <cfRule type="expression" dxfId="1052" priority="74">
      <formula>NOT($AE8="その他")</formula>
    </cfRule>
  </conditionalFormatting>
  <conditionalFormatting sqref="AE8:AI8">
    <cfRule type="expression" dxfId="1051" priority="73">
      <formula>ISTEXT(AE8)</formula>
    </cfRule>
  </conditionalFormatting>
  <conditionalFormatting sqref="AE10:AI10">
    <cfRule type="expression" dxfId="1050" priority="71">
      <formula>ISTEXT($AE10)</formula>
    </cfRule>
  </conditionalFormatting>
  <conditionalFormatting sqref="AE13">
    <cfRule type="expression" dxfId="1049" priority="69">
      <formula>ISNUMBER($AE$13)</formula>
    </cfRule>
  </conditionalFormatting>
  <conditionalFormatting sqref="AE14">
    <cfRule type="expression" dxfId="1048" priority="57">
      <formula>$AE$13="校務支援システムの導入"</formula>
    </cfRule>
    <cfRule type="expression" dxfId="1047" priority="68">
      <formula>ISTEXT($AE14)</formula>
    </cfRule>
  </conditionalFormatting>
  <conditionalFormatting sqref="AE15">
    <cfRule type="expression" dxfId="1046" priority="67">
      <formula>ISTEXT($AE15)</formula>
    </cfRule>
  </conditionalFormatting>
  <conditionalFormatting sqref="AE16">
    <cfRule type="expression" dxfId="1045" priority="66">
      <formula>ISTEXT($AE16)</formula>
    </cfRule>
  </conditionalFormatting>
  <conditionalFormatting sqref="AE17">
    <cfRule type="expression" dxfId="1044" priority="65">
      <formula>ISTEXT($AE17)</formula>
    </cfRule>
  </conditionalFormatting>
  <conditionalFormatting sqref="AE11">
    <cfRule type="expression" dxfId="1043" priority="56">
      <formula>$AE$8="情報通信技術活用支援員の配置"</formula>
    </cfRule>
    <cfRule type="expression" dxfId="1042" priority="63">
      <formula>ISTEXT($AE$11)</formula>
    </cfRule>
  </conditionalFormatting>
  <conditionalFormatting sqref="AE14:AE16 AE12">
    <cfRule type="expression" dxfId="1041" priority="64">
      <formula>($AE8="専門的・実践的な知識を有する人材からの助言や研修の受講")</formula>
    </cfRule>
  </conditionalFormatting>
  <conditionalFormatting sqref="AE12">
    <cfRule type="expression" dxfId="1040" priority="62">
      <formula>ISNUMBER($AE$12)</formula>
    </cfRule>
  </conditionalFormatting>
  <conditionalFormatting sqref="AE11 AE13:AE16">
    <cfRule type="expression" dxfId="1039" priority="4">
      <formula>$AE$8="児童生徒１人１台端末の整備に係るリース契約"</formula>
    </cfRule>
    <cfRule type="expression" dxfId="1038" priority="54">
      <formula>$AE$8="校務支援システムの導入"</formula>
    </cfRule>
    <cfRule type="expression" dxfId="1037" priority="59">
      <formula>$AE$8="児童生徒が授業で使用するICT教育設備の保守・管理の外部委託"</formula>
    </cfRule>
    <cfRule type="expression" dxfId="1036" priority="60">
      <formula>$AE$8="フィルタリングソフトやMDM（Mobile Device Management）等の管理ツールの導入"</formula>
    </cfRule>
    <cfRule type="expression" dxfId="1035" priority="61">
      <formula>$AE$8="児童生徒が授業で使用するICT教育設備のリース契約（１人１台端末の整備を除く）"</formula>
    </cfRule>
  </conditionalFormatting>
  <conditionalFormatting sqref="AE12 AE14:AE17">
    <cfRule type="expression" dxfId="1034" priority="55">
      <formula>$AE$8="ICTリテラシー研修等の実施"</formula>
    </cfRule>
  </conditionalFormatting>
  <conditionalFormatting sqref="AD21:AD35">
    <cfRule type="expression" dxfId="1033" priority="53">
      <formula>ISTEXT($AD21)</formula>
    </cfRule>
  </conditionalFormatting>
  <conditionalFormatting sqref="AE21:AE35">
    <cfRule type="expression" dxfId="1032" priority="52">
      <formula>ISNUMBER($AE21)</formula>
    </cfRule>
  </conditionalFormatting>
  <conditionalFormatting sqref="AF21:AF35">
    <cfRule type="expression" dxfId="1031" priority="51">
      <formula>ISTEXT($AF21)</formula>
    </cfRule>
  </conditionalFormatting>
  <conditionalFormatting sqref="AD21:AF35">
    <cfRule type="expression" dxfId="1030" priority="50">
      <formula>$AE$8="ICTリテラシー研修等の実施"</formula>
    </cfRule>
  </conditionalFormatting>
  <conditionalFormatting sqref="AG21">
    <cfRule type="expression" dxfId="1029" priority="49">
      <formula>ISTEXT($AG21)</formula>
    </cfRule>
  </conditionalFormatting>
  <conditionalFormatting sqref="AG35 AG21">
    <cfRule type="expression" dxfId="1028" priority="48">
      <formula>$AE$8="ICTリテラシー研修等の実施"</formula>
    </cfRule>
  </conditionalFormatting>
  <conditionalFormatting sqref="AG22">
    <cfRule type="expression" dxfId="1027" priority="47">
      <formula>ISTEXT($AG22)</formula>
    </cfRule>
  </conditionalFormatting>
  <conditionalFormatting sqref="AG22">
    <cfRule type="expression" dxfId="1026" priority="46">
      <formula>$AE$8="ICTリテラシー研修等の実施"</formula>
    </cfRule>
  </conditionalFormatting>
  <conditionalFormatting sqref="AG23:AG34">
    <cfRule type="expression" dxfId="1025" priority="45">
      <formula>ISTEXT($AG23)</formula>
    </cfRule>
  </conditionalFormatting>
  <conditionalFormatting sqref="AG23:AG34">
    <cfRule type="expression" dxfId="1024" priority="44">
      <formula>$AE$8="ICTリテラシー研修等の実施"</formula>
    </cfRule>
  </conditionalFormatting>
  <conditionalFormatting sqref="AN9:AR9">
    <cfRule type="expression" dxfId="1023" priority="39">
      <formula>$AN$8=""</formula>
    </cfRule>
    <cfRule type="expression" dxfId="1022" priority="41">
      <formula>ISTEXT($AN9)</formula>
    </cfRule>
    <cfRule type="expression" dxfId="1021" priority="43">
      <formula>NOT($AN8="その他")</formula>
    </cfRule>
  </conditionalFormatting>
  <conditionalFormatting sqref="AN8:AR8">
    <cfRule type="expression" dxfId="1020" priority="42">
      <formula>ISTEXT(AN8)</formula>
    </cfRule>
  </conditionalFormatting>
  <conditionalFormatting sqref="AN10:AR10">
    <cfRule type="expression" dxfId="1019" priority="40">
      <formula>ISTEXT($AN10)</formula>
    </cfRule>
  </conditionalFormatting>
  <conditionalFormatting sqref="AN13">
    <cfRule type="expression" dxfId="1018" priority="27">
      <formula>$AN$13=A</formula>
    </cfRule>
    <cfRule type="expression" dxfId="1017" priority="38">
      <formula>ISNUMBER($AN$13)</formula>
    </cfRule>
  </conditionalFormatting>
  <conditionalFormatting sqref="AN14">
    <cfRule type="expression" dxfId="1016" priority="26">
      <formula>$AN$13="校務支援システムの導入"</formula>
    </cfRule>
    <cfRule type="expression" dxfId="1015" priority="37">
      <formula>ISTEXT($AN14)</formula>
    </cfRule>
  </conditionalFormatting>
  <conditionalFormatting sqref="AN15">
    <cfRule type="expression" dxfId="1014" priority="36">
      <formula>ISTEXT($AN15)</formula>
    </cfRule>
  </conditionalFormatting>
  <conditionalFormatting sqref="AN16">
    <cfRule type="expression" dxfId="1013" priority="35">
      <formula>ISTEXT($AN16)</formula>
    </cfRule>
  </conditionalFormatting>
  <conditionalFormatting sqref="AN17">
    <cfRule type="expression" dxfId="1012" priority="34">
      <formula>ISTEXT($AN17)</formula>
    </cfRule>
  </conditionalFormatting>
  <conditionalFormatting sqref="AN11">
    <cfRule type="expression" dxfId="1011" priority="25">
      <formula>$AN$8="情報通信技術活用支援員の配置"</formula>
    </cfRule>
    <cfRule type="expression" dxfId="1010" priority="32">
      <formula>ISTEXT($AN$11)</formula>
    </cfRule>
  </conditionalFormatting>
  <conditionalFormatting sqref="AN14:AN16 AN12">
    <cfRule type="expression" dxfId="1009" priority="33">
      <formula>($AN8="専門的・実践的な知識を有する人材からの助言や研修の受講")</formula>
    </cfRule>
  </conditionalFormatting>
  <conditionalFormatting sqref="AN12">
    <cfRule type="expression" dxfId="1008" priority="31">
      <formula>ISNUMBER($AN$12)</formula>
    </cfRule>
  </conditionalFormatting>
  <conditionalFormatting sqref="AN11 AN13:AN16">
    <cfRule type="expression" dxfId="1007" priority="6">
      <formula>$AN$8="児童生徒１人１台端末の整備に係るリース契約"</formula>
    </cfRule>
    <cfRule type="expression" dxfId="1006" priority="23">
      <formula>$AN$8="校務支援システムの導入"</formula>
    </cfRule>
    <cfRule type="expression" dxfId="1005" priority="28">
      <formula>$AN$8="児童生徒が授業で使用するICT教育設備の保守・管理の外部委託"</formula>
    </cfRule>
    <cfRule type="expression" dxfId="1004" priority="29">
      <formula>$AN$8="フィルタリングソフトやMDM（Mobile Device Management）等の管理ツールの導入"</formula>
    </cfRule>
    <cfRule type="expression" dxfId="1003" priority="30">
      <formula>$AN$8="児童生徒が授業で使用するICT教育設備のリース契約（１人１台端末の整備を除く）"</formula>
    </cfRule>
  </conditionalFormatting>
  <conditionalFormatting sqref="AN12 AN14:AN17">
    <cfRule type="expression" dxfId="1002" priority="24">
      <formula>$AN$8="ICTリテラシー研修等の実施"</formula>
    </cfRule>
  </conditionalFormatting>
  <conditionalFormatting sqref="AM21:AM35">
    <cfRule type="expression" dxfId="1001" priority="22">
      <formula>ISTEXT($AM21)</formula>
    </cfRule>
  </conditionalFormatting>
  <conditionalFormatting sqref="AN21:AN35">
    <cfRule type="expression" dxfId="1000" priority="21">
      <formula>ISNUMBER($AN21)</formula>
    </cfRule>
  </conditionalFormatting>
  <conditionalFormatting sqref="AO21:AO35">
    <cfRule type="expression" dxfId="999" priority="20">
      <formula>ISTEXT($AO21)</formula>
    </cfRule>
  </conditionalFormatting>
  <conditionalFormatting sqref="AM21:AO35">
    <cfRule type="expression" dxfId="998" priority="19">
      <formula>$AN$8="ICTリテラシー研修等の実施"</formula>
    </cfRule>
  </conditionalFormatting>
  <conditionalFormatting sqref="AP21">
    <cfRule type="expression" dxfId="997" priority="12">
      <formula>ISTEXT($AP21)</formula>
    </cfRule>
  </conditionalFormatting>
  <conditionalFormatting sqref="AP35 AP21">
    <cfRule type="expression" dxfId="996" priority="11">
      <formula>$AN$8="ICTリテラシー研修等の実施"</formula>
    </cfRule>
  </conditionalFormatting>
  <conditionalFormatting sqref="AP22">
    <cfRule type="expression" dxfId="995" priority="10">
      <formula>ISTEXT($AP22)</formula>
    </cfRule>
  </conditionalFormatting>
  <conditionalFormatting sqref="AP22">
    <cfRule type="expression" dxfId="994" priority="9">
      <formula>$AN$8="ICTリテラシー研修等の実施"</formula>
    </cfRule>
  </conditionalFormatting>
  <conditionalFormatting sqref="AP23:AP34">
    <cfRule type="expression" dxfId="993" priority="8">
      <formula>ISTEXT($AP23)</formula>
    </cfRule>
  </conditionalFormatting>
  <conditionalFormatting sqref="AP23:AP34">
    <cfRule type="expression" dxfId="992"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6.625" customWidth="1"/>
    <col min="7" max="7" width="9.375" customWidth="1"/>
    <col min="8" max="8" width="11.625" customWidth="1"/>
    <col min="9" max="9" width="2.37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652</v>
      </c>
      <c r="AU1" t="s">
        <v>653</v>
      </c>
      <c r="AV1" t="s">
        <v>654</v>
      </c>
      <c r="AW1" t="s">
        <v>655</v>
      </c>
      <c r="AX1" t="s">
        <v>656</v>
      </c>
      <c r="AY1" t="s">
        <v>657</v>
      </c>
      <c r="AZ1" t="s">
        <v>659</v>
      </c>
    </row>
    <row r="2" spans="2:52">
      <c r="G2" s="67" t="s">
        <v>1</v>
      </c>
      <c r="H2" s="202">
        <f>'提出表（表紙）'!$I$2</f>
        <v>0</v>
      </c>
      <c r="P2" s="67" t="s">
        <v>1</v>
      </c>
      <c r="Q2" s="202">
        <f>'提出表（表紙）'!$I$2</f>
        <v>0</v>
      </c>
      <c r="Y2" s="67" t="s">
        <v>1</v>
      </c>
      <c r="Z2" s="202">
        <f>'提出表（表紙）'!$I$2</f>
        <v>0</v>
      </c>
      <c r="AH2" s="67" t="s">
        <v>1</v>
      </c>
      <c r="AI2" s="202">
        <f>'提出表（表紙）'!$I$2</f>
        <v>0</v>
      </c>
      <c r="AQ2" s="67" t="s">
        <v>1</v>
      </c>
      <c r="AR2" s="202">
        <f>'提出表（表紙）'!$I$2</f>
        <v>0</v>
      </c>
      <c r="AT2" s="6"/>
      <c r="AU2" s="6"/>
      <c r="AV2" s="1"/>
      <c r="AW2" s="1"/>
      <c r="AX2" s="1"/>
      <c r="AY2" s="1"/>
      <c r="AZ2" s="1"/>
    </row>
    <row r="3" spans="2:52">
      <c r="G3" s="67" t="s">
        <v>0</v>
      </c>
      <c r="H3" s="202" t="str">
        <f>IFERROR(VLOOKUP($H$2,'高等学校名簿(R6)'!$D$2:$U$83,2,FALSE),"")</f>
        <v/>
      </c>
      <c r="P3" s="67" t="s">
        <v>0</v>
      </c>
      <c r="Q3" s="202" t="str">
        <f>IFERROR(VLOOKUP($Q$2,'高等学校名簿(R6)'!$D$2:$U$83,2,FALSE),"")</f>
        <v/>
      </c>
      <c r="Y3" s="67" t="s">
        <v>0</v>
      </c>
      <c r="Z3" s="202" t="str">
        <f>IFERROR(VLOOKUP($Z$2,'高等学校名簿(R6)'!$D$2:$U$83,2,FALSE),"")</f>
        <v/>
      </c>
      <c r="AH3" s="67" t="s">
        <v>0</v>
      </c>
      <c r="AI3" s="202" t="str">
        <f>IFERROR(VLOOKUP($AI$2,'高等学校名簿(R6)'!$D$2:$U$83,2,FALSE),"")</f>
        <v/>
      </c>
      <c r="AQ3" s="67" t="s">
        <v>0</v>
      </c>
      <c r="AR3" s="202" t="str">
        <f>IFERROR(VLOOKUP($AR$2,'高等学校名簿(R6)'!$D$2:$U$83,2,FALSE),"")</f>
        <v/>
      </c>
      <c r="AT3" s="1"/>
      <c r="AU3" s="1"/>
      <c r="AV3" s="61"/>
      <c r="AW3" s="61"/>
      <c r="AX3" s="61"/>
      <c r="AY3" s="61"/>
      <c r="AZ3" s="61"/>
    </row>
    <row r="4" spans="2:52" ht="10.5" customHeight="1">
      <c r="AT4" s="1"/>
      <c r="AU4" s="1"/>
      <c r="AV4" s="1"/>
      <c r="AW4" s="1"/>
      <c r="AX4" s="1"/>
      <c r="AY4" s="1"/>
      <c r="AZ4" s="1"/>
    </row>
    <row r="5" spans="2:52" ht="25.5" customHeight="1">
      <c r="C5" s="84" t="s">
        <v>678</v>
      </c>
      <c r="D5" s="59"/>
      <c r="G5" s="69"/>
      <c r="H5" s="65"/>
      <c r="L5" s="84" t="s">
        <v>678</v>
      </c>
      <c r="M5" s="59"/>
      <c r="P5" s="69"/>
      <c r="Q5" s="65"/>
      <c r="U5" s="84" t="s">
        <v>678</v>
      </c>
      <c r="V5" s="59"/>
      <c r="Y5" s="69"/>
      <c r="Z5" s="65"/>
      <c r="AD5" s="84" t="s">
        <v>678</v>
      </c>
      <c r="AE5" s="59"/>
      <c r="AH5" s="69"/>
      <c r="AI5" s="65"/>
      <c r="AM5" s="84" t="s">
        <v>678</v>
      </c>
      <c r="AN5" s="59"/>
      <c r="AQ5" s="69"/>
      <c r="AR5" s="65"/>
      <c r="AT5" s="63" t="str">
        <f>IF(AT41="提出不可","提出可能が表示されてから提出表に◯をしてください。","提出可能")</f>
        <v>提出可能が表示されてから提出表に◯をしてください。</v>
      </c>
      <c r="AU5" s="63" t="str">
        <f>IF(AU41="提出不可","提出可能が表示されてから提出表に◯をしてください。","提出可能")</f>
        <v>提出可能が表示されてから提出表に◯をしてください。</v>
      </c>
      <c r="AV5" s="63" t="str">
        <f>IF(AV41="提出不可","提出可能が表示されてから提出表に◯をしてください。","提出可能")</f>
        <v>提出可能が表示されてから提出表に◯をしてください。</v>
      </c>
      <c r="AW5" s="63" t="str">
        <f>IF(AW41="提出不可","提出可能が表示されてから提出表に◯をしてください。","提出可能")</f>
        <v>提出可能が表示されてから提出表に◯をしてください。</v>
      </c>
      <c r="AX5" s="63" t="str">
        <f>IF(AX41="提出不可","提出可能が表示されてから提出表に◯をしてください。","提出可能")</f>
        <v>提出可能が表示されてから提出表に◯をしてください。</v>
      </c>
      <c r="AY5" s="64"/>
      <c r="AZ5" s="64"/>
    </row>
    <row r="6" spans="2:52" ht="8.25" customHeight="1">
      <c r="C6" s="59"/>
      <c r="D6" s="59"/>
      <c r="G6" s="69"/>
      <c r="H6" s="65"/>
      <c r="L6" s="59"/>
      <c r="M6" s="59"/>
      <c r="P6" s="69"/>
      <c r="Q6" s="65"/>
      <c r="U6" s="59"/>
      <c r="V6" s="59"/>
      <c r="Y6" s="69"/>
      <c r="Z6" s="65"/>
      <c r="AD6" s="59"/>
      <c r="AE6" s="59"/>
      <c r="AH6" s="69"/>
      <c r="AI6" s="65"/>
      <c r="AM6" s="59"/>
      <c r="AN6" s="59"/>
      <c r="AQ6" s="69"/>
      <c r="AR6" s="65"/>
      <c r="AT6" s="63"/>
      <c r="AU6" s="63"/>
      <c r="AV6" s="63"/>
      <c r="AW6" s="63"/>
      <c r="AX6" s="63"/>
      <c r="AY6" s="64"/>
      <c r="AZ6" s="64"/>
    </row>
    <row r="7" spans="2:52">
      <c r="C7" s="60" t="s">
        <v>861</v>
      </c>
      <c r="L7" s="60" t="s">
        <v>861</v>
      </c>
      <c r="U7" s="60" t="s">
        <v>861</v>
      </c>
      <c r="AD7" s="60" t="s">
        <v>861</v>
      </c>
      <c r="AM7" s="60" t="s">
        <v>861</v>
      </c>
      <c r="AT7" s="219"/>
      <c r="AU7" s="219"/>
      <c r="AV7" s="219"/>
      <c r="AW7" s="219"/>
      <c r="AX7" s="219"/>
      <c r="AY7" s="64"/>
      <c r="AZ7" s="64"/>
    </row>
    <row r="8" spans="2:52" ht="27.75" customHeight="1">
      <c r="B8" s="76" t="s">
        <v>667</v>
      </c>
      <c r="C8" s="146" t="s">
        <v>777</v>
      </c>
      <c r="D8" s="371"/>
      <c r="E8" s="372"/>
      <c r="F8" s="372"/>
      <c r="G8" s="372"/>
      <c r="H8" s="373"/>
      <c r="K8" s="76" t="s">
        <v>874</v>
      </c>
      <c r="L8" s="146" t="s">
        <v>777</v>
      </c>
      <c r="M8" s="371"/>
      <c r="N8" s="372"/>
      <c r="O8" s="372"/>
      <c r="P8" s="372"/>
      <c r="Q8" s="373"/>
      <c r="T8" s="76" t="s">
        <v>874</v>
      </c>
      <c r="U8" s="146" t="s">
        <v>777</v>
      </c>
      <c r="V8" s="371"/>
      <c r="W8" s="372"/>
      <c r="X8" s="372"/>
      <c r="Y8" s="372"/>
      <c r="Z8" s="373"/>
      <c r="AC8" s="76" t="s">
        <v>874</v>
      </c>
      <c r="AD8" s="146" t="s">
        <v>777</v>
      </c>
      <c r="AE8" s="371"/>
      <c r="AF8" s="372"/>
      <c r="AG8" s="372"/>
      <c r="AH8" s="372"/>
      <c r="AI8" s="373"/>
      <c r="AL8" s="76" t="s">
        <v>874</v>
      </c>
      <c r="AM8" s="146" t="s">
        <v>777</v>
      </c>
      <c r="AN8" s="371"/>
      <c r="AO8" s="372"/>
      <c r="AP8" s="372"/>
      <c r="AQ8" s="372"/>
      <c r="AR8" s="373"/>
      <c r="AT8" s="75"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5"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5"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5"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5"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4"/>
      <c r="AZ8" s="64"/>
    </row>
    <row r="9" spans="2:52" ht="31.5" customHeight="1">
      <c r="B9" s="76" t="s">
        <v>668</v>
      </c>
      <c r="C9" s="146" t="s">
        <v>778</v>
      </c>
      <c r="D9" s="368"/>
      <c r="E9" s="369"/>
      <c r="F9" s="369"/>
      <c r="G9" s="369"/>
      <c r="H9" s="370"/>
      <c r="K9" s="76" t="s">
        <v>875</v>
      </c>
      <c r="L9" s="146" t="s">
        <v>778</v>
      </c>
      <c r="M9" s="368"/>
      <c r="N9" s="369"/>
      <c r="O9" s="369"/>
      <c r="P9" s="369"/>
      <c r="Q9" s="370"/>
      <c r="T9" s="76" t="s">
        <v>875</v>
      </c>
      <c r="U9" s="146" t="s">
        <v>778</v>
      </c>
      <c r="V9" s="368"/>
      <c r="W9" s="369"/>
      <c r="X9" s="369"/>
      <c r="Y9" s="369"/>
      <c r="Z9" s="370"/>
      <c r="AC9" s="76" t="s">
        <v>875</v>
      </c>
      <c r="AD9" s="146" t="s">
        <v>778</v>
      </c>
      <c r="AE9" s="374"/>
      <c r="AF9" s="375"/>
      <c r="AG9" s="375"/>
      <c r="AH9" s="375"/>
      <c r="AI9" s="376"/>
      <c r="AL9" s="76" t="s">
        <v>875</v>
      </c>
      <c r="AM9" s="146" t="s">
        <v>778</v>
      </c>
      <c r="AN9" s="368"/>
      <c r="AO9" s="369"/>
      <c r="AP9" s="369"/>
      <c r="AQ9" s="369"/>
      <c r="AR9" s="370"/>
      <c r="AT9" s="75" t="str">
        <f>IF(AND((AT8="事業名称を入力してください。"),(ISTEXT(D9))),"◯",IF(D8="スクールカウンセラーやスクールソーシャルワーカー等の活用","◯",IF(D8="不登校生徒等の教育機会についての支援等（10.不登校生徒の受入れと重複不可）","◯","×")))</f>
        <v>×</v>
      </c>
      <c r="AU9" s="75" t="str">
        <f>IF(AND((AU8="事業名称を入力してください。"),(ISTEXT(M9))),"◯",IF(M8="スクールカウンセラーやスクールソーシャルワーカー等の活用","◯",IF(M8="不登校生徒等の教育機会についての支援等（10.不登校生徒の受入れと重複不可）","◯","×")))</f>
        <v>×</v>
      </c>
      <c r="AV9" s="75" t="str">
        <f>IF(AND((AV8="事業名称を入力してください。"),(ISTEXT(V9))),"◯",IF(V8="スクールカウンセラーやスクールソーシャルワーカー等の活用","◯",IF(V8="不登校生徒等の教育機会についての支援等（10.不登校生徒の受入れと重複不可）","◯","×")))</f>
        <v>×</v>
      </c>
      <c r="AW9" s="75" t="str">
        <f>IF(AND((AW8="事業名称を入力してください。"),(ISTEXT(AE9))),"◯",IF(AE8="スクールカウンセラーやスクールソーシャルワーカー等の活用","◯",IF(AE8="不登校生徒等の教育機会についての支援等（10.不登校生徒の受入れと重複不可）","◯","×")))</f>
        <v>×</v>
      </c>
      <c r="AX9" s="75" t="str">
        <f>IF(AND((AX8="事業名称を入力してください。"),(ISTEXT(AN9))),"◯",IF(AN8="スクールカウンセラーやスクールソーシャルワーカー等の活用","◯",IF(AN8="不登校生徒等の教育機会についての支援等（10.不登校生徒の受入れと重複不可）","◯","×")))</f>
        <v>×</v>
      </c>
      <c r="AY9" s="64"/>
      <c r="AZ9" s="64"/>
    </row>
    <row r="10" spans="2:52" ht="51" customHeight="1">
      <c r="B10" s="76" t="s">
        <v>669</v>
      </c>
      <c r="C10" s="146" t="s">
        <v>677</v>
      </c>
      <c r="D10" s="342"/>
      <c r="E10" s="343"/>
      <c r="F10" s="343"/>
      <c r="G10" s="343"/>
      <c r="H10" s="344"/>
      <c r="K10" s="76" t="s">
        <v>876</v>
      </c>
      <c r="L10" s="146" t="s">
        <v>677</v>
      </c>
      <c r="M10" s="342"/>
      <c r="N10" s="343"/>
      <c r="O10" s="343"/>
      <c r="P10" s="343"/>
      <c r="Q10" s="344"/>
      <c r="T10" s="76" t="s">
        <v>876</v>
      </c>
      <c r="U10" s="146" t="s">
        <v>677</v>
      </c>
      <c r="V10" s="342"/>
      <c r="W10" s="343"/>
      <c r="X10" s="343"/>
      <c r="Y10" s="343"/>
      <c r="Z10" s="344"/>
      <c r="AC10" s="76" t="s">
        <v>876</v>
      </c>
      <c r="AD10" s="146" t="s">
        <v>677</v>
      </c>
      <c r="AE10" s="342"/>
      <c r="AF10" s="343"/>
      <c r="AG10" s="343"/>
      <c r="AH10" s="343"/>
      <c r="AI10" s="344"/>
      <c r="AL10" s="76" t="s">
        <v>876</v>
      </c>
      <c r="AM10" s="146" t="s">
        <v>677</v>
      </c>
      <c r="AN10" s="342"/>
      <c r="AO10" s="343"/>
      <c r="AP10" s="343"/>
      <c r="AQ10" s="343"/>
      <c r="AR10" s="344"/>
      <c r="AT10" s="75" t="str">
        <f>IF(ISTEXT($D$10),"◯","取組内容を入力してください。")</f>
        <v>取組内容を入力してください。</v>
      </c>
      <c r="AU10" s="75" t="str">
        <f>IF(ISTEXT($M$10),"◯","取組内容を入力してください。")</f>
        <v>取組内容を入力してください。</v>
      </c>
      <c r="AV10" s="75" t="str">
        <f>IF(ISTEXT($V$10),"◯","取組内容を入力してください。")</f>
        <v>取組内容を入力してください。</v>
      </c>
      <c r="AW10" s="75" t="str">
        <f>IF(ISTEXT($AE$10),"◯","取組内容を入力してください。")</f>
        <v>取組内容を入力してください。</v>
      </c>
      <c r="AX10" s="75" t="str">
        <f>IF(ISTEXT($AN$10),"◯","取組内容を入力してください。")</f>
        <v>取組内容を入力してください。</v>
      </c>
      <c r="AY10" s="64"/>
      <c r="AZ10" s="64"/>
    </row>
    <row r="11" spans="2:52" ht="41.25" customHeight="1">
      <c r="B11" s="76" t="s">
        <v>670</v>
      </c>
      <c r="C11" s="197" t="s">
        <v>853</v>
      </c>
      <c r="D11" s="193"/>
      <c r="E11" s="80"/>
      <c r="F11" s="80"/>
      <c r="G11" s="80"/>
      <c r="H11" s="80"/>
      <c r="K11" s="76" t="s">
        <v>867</v>
      </c>
      <c r="L11" s="197" t="s">
        <v>853</v>
      </c>
      <c r="M11" s="193"/>
      <c r="N11" s="80"/>
      <c r="O11" s="80"/>
      <c r="P11" s="80"/>
      <c r="Q11" s="80"/>
      <c r="T11" s="76" t="s">
        <v>867</v>
      </c>
      <c r="U11" s="197" t="s">
        <v>853</v>
      </c>
      <c r="V11" s="193"/>
      <c r="W11" s="80"/>
      <c r="X11" s="80"/>
      <c r="Y11" s="80"/>
      <c r="Z11" s="80"/>
      <c r="AC11" s="76" t="s">
        <v>867</v>
      </c>
      <c r="AD11" s="197" t="s">
        <v>853</v>
      </c>
      <c r="AE11" s="193"/>
      <c r="AF11" s="80"/>
      <c r="AG11" s="80"/>
      <c r="AH11" s="80"/>
      <c r="AI11" s="80"/>
      <c r="AL11" s="76" t="s">
        <v>867</v>
      </c>
      <c r="AM11" s="197" t="s">
        <v>853</v>
      </c>
      <c r="AN11" s="193"/>
      <c r="AO11" s="80"/>
      <c r="AP11" s="80"/>
      <c r="AQ11" s="80"/>
      <c r="AR11" s="80"/>
      <c r="AT11" s="220">
        <f>D11</f>
        <v>0</v>
      </c>
      <c r="AU11" s="220">
        <f>M11</f>
        <v>0</v>
      </c>
      <c r="AV11" s="220">
        <f>V11</f>
        <v>0</v>
      </c>
      <c r="AW11" s="220">
        <f>AE11</f>
        <v>0</v>
      </c>
      <c r="AX11" s="220">
        <f>AN11</f>
        <v>0</v>
      </c>
      <c r="AY11" s="220">
        <f>SUM(AT11:AX11)</f>
        <v>0</v>
      </c>
      <c r="AZ11" s="220"/>
    </row>
    <row r="12" spans="2:52" ht="37.5" customHeight="1">
      <c r="B12" s="79" t="s">
        <v>671</v>
      </c>
      <c r="C12" s="197" t="s">
        <v>845</v>
      </c>
      <c r="D12" s="192"/>
      <c r="E12" s="90"/>
      <c r="F12" s="80"/>
      <c r="G12" s="80"/>
      <c r="H12" s="80"/>
      <c r="K12" s="79" t="s">
        <v>868</v>
      </c>
      <c r="L12" s="197" t="s">
        <v>845</v>
      </c>
      <c r="M12" s="192"/>
      <c r="N12" s="90"/>
      <c r="O12" s="80"/>
      <c r="P12" s="80"/>
      <c r="Q12" s="80"/>
      <c r="T12" s="79" t="s">
        <v>868</v>
      </c>
      <c r="U12" s="197" t="s">
        <v>845</v>
      </c>
      <c r="V12" s="192"/>
      <c r="W12" s="90"/>
      <c r="X12" s="80"/>
      <c r="Y12" s="80"/>
      <c r="Z12" s="80"/>
      <c r="AC12" s="79" t="s">
        <v>868</v>
      </c>
      <c r="AD12" s="197" t="s">
        <v>845</v>
      </c>
      <c r="AE12" s="192"/>
      <c r="AF12" s="90"/>
      <c r="AG12" s="80"/>
      <c r="AH12" s="80"/>
      <c r="AI12" s="80"/>
      <c r="AL12" s="79" t="s">
        <v>868</v>
      </c>
      <c r="AM12" s="197" t="s">
        <v>845</v>
      </c>
      <c r="AN12" s="192"/>
      <c r="AO12" s="90"/>
      <c r="AP12" s="80"/>
      <c r="AQ12" s="80"/>
      <c r="AR12" s="80"/>
      <c r="AT12" s="220">
        <f>D12</f>
        <v>0</v>
      </c>
      <c r="AU12" s="220">
        <f>M12</f>
        <v>0</v>
      </c>
      <c r="AV12" s="220">
        <f>V12</f>
        <v>0</v>
      </c>
      <c r="AW12" s="220">
        <f>AE12</f>
        <v>0</v>
      </c>
      <c r="AX12" s="220">
        <f>AN12</f>
        <v>0</v>
      </c>
      <c r="AY12" s="220">
        <f>SUM(AT12:AX12)</f>
        <v>0</v>
      </c>
      <c r="AZ12" s="220" t="str">
        <f>IF(AND(AY12&gt;=(AY11*2),(AY12&lt;&gt;0)),"◯","×")</f>
        <v>×</v>
      </c>
    </row>
    <row r="13" spans="2:52" ht="49.5" customHeight="1">
      <c r="B13" s="79" t="s">
        <v>672</v>
      </c>
      <c r="C13" s="212" t="s">
        <v>927</v>
      </c>
      <c r="D13" s="193"/>
      <c r="E13" s="60"/>
      <c r="K13" s="79" t="s">
        <v>869</v>
      </c>
      <c r="L13" s="212" t="s">
        <v>927</v>
      </c>
      <c r="M13" s="193"/>
      <c r="N13" s="60"/>
      <c r="T13" s="79" t="s">
        <v>869</v>
      </c>
      <c r="U13" s="212" t="s">
        <v>927</v>
      </c>
      <c r="V13" s="193"/>
      <c r="W13" s="60"/>
      <c r="AC13" s="79" t="s">
        <v>869</v>
      </c>
      <c r="AD13" s="212" t="s">
        <v>927</v>
      </c>
      <c r="AE13" s="193"/>
      <c r="AF13" s="60"/>
      <c r="AL13" s="79" t="s">
        <v>869</v>
      </c>
      <c r="AM13" s="212" t="s">
        <v>927</v>
      </c>
      <c r="AN13" s="193"/>
      <c r="AO13" s="60"/>
      <c r="AT13" s="63" t="str">
        <f>IF(D13="","教職員名簿に記載のある教職員の場合◯を選択してください。","◯")</f>
        <v>教職員名簿に記載のある教職員の場合◯を選択してください。</v>
      </c>
      <c r="AU13" s="63" t="str">
        <f>IF(M13="","教職員名簿に記載のある教職員の場合◯を選択してください。","◯")</f>
        <v>教職員名簿に記載のある教職員の場合◯を選択してください。</v>
      </c>
      <c r="AV13" s="63" t="str">
        <f>IF(V13="","教職員名簿に記載のある教職員の場合◯を選択してください。","◯")</f>
        <v>教職員名簿に記載のある教職員の場合◯を選択してください。</v>
      </c>
      <c r="AW13" s="63" t="str">
        <f>IF(AE13="","教職員名簿に記載のある教職員の場合◯を選択してください。","◯")</f>
        <v>教職員名簿に記載のある教職員の場合◯を選択してください。</v>
      </c>
      <c r="AX13" s="63" t="str">
        <f>IF(AN12="","教職員名簿に記載のある教職員の場合◯を選択してください。","◯")</f>
        <v>教職員名簿に記載のある教職員の場合◯を選択してください。</v>
      </c>
      <c r="AY13" s="218"/>
      <c r="AZ13" s="218"/>
    </row>
    <row r="14" spans="2:52" ht="30" customHeight="1">
      <c r="B14" s="79" t="s">
        <v>676</v>
      </c>
      <c r="C14" s="82" t="s">
        <v>851</v>
      </c>
      <c r="D14" s="208"/>
      <c r="K14" s="79" t="s">
        <v>870</v>
      </c>
      <c r="L14" s="82" t="s">
        <v>851</v>
      </c>
      <c r="M14" s="208"/>
      <c r="T14" s="79" t="s">
        <v>870</v>
      </c>
      <c r="U14" s="82" t="s">
        <v>851</v>
      </c>
      <c r="V14" s="208"/>
      <c r="AC14" s="79" t="s">
        <v>870</v>
      </c>
      <c r="AD14" s="82" t="s">
        <v>851</v>
      </c>
      <c r="AE14" s="208"/>
      <c r="AL14" s="79" t="s">
        <v>870</v>
      </c>
      <c r="AM14" s="82" t="s">
        <v>851</v>
      </c>
      <c r="AN14" s="208"/>
      <c r="AT14" s="63" t="str">
        <f>IF(D14="","被雇用者の氏名を入力してください。","◯")</f>
        <v>被雇用者の氏名を入力してください。</v>
      </c>
      <c r="AU14" s="63" t="str">
        <f>IF(M14="","被雇用者の氏名を入力してください。","◯")</f>
        <v>被雇用者の氏名を入力してください。</v>
      </c>
      <c r="AV14" s="63" t="str">
        <f>IF(V14="","被雇用者の氏名を入力してください。","◯")</f>
        <v>被雇用者の氏名を入力してください。</v>
      </c>
      <c r="AW14" s="63" t="str">
        <f>IF(AE14="","被雇用者の氏名を入力してください。","◯")</f>
        <v>被雇用者の氏名を入力してください。</v>
      </c>
      <c r="AX14" s="63" t="str">
        <f>IF(AN13="","被雇用者の氏名を入力してください。","◯")</f>
        <v>被雇用者の氏名を入力してください。</v>
      </c>
      <c r="AY14" s="218"/>
      <c r="AZ14" s="218"/>
    </row>
    <row r="15" spans="2:52" ht="38.25" customHeight="1">
      <c r="B15" s="79" t="s">
        <v>673</v>
      </c>
      <c r="C15" s="82" t="s">
        <v>862</v>
      </c>
      <c r="D15" s="211"/>
      <c r="E15" s="64"/>
      <c r="K15" s="79" t="s">
        <v>871</v>
      </c>
      <c r="L15" s="82" t="s">
        <v>862</v>
      </c>
      <c r="M15" s="211"/>
      <c r="N15" s="64"/>
      <c r="T15" s="79" t="s">
        <v>871</v>
      </c>
      <c r="U15" s="82" t="s">
        <v>862</v>
      </c>
      <c r="V15" s="211"/>
      <c r="W15" s="64"/>
      <c r="AC15" s="79" t="s">
        <v>871</v>
      </c>
      <c r="AD15" s="82" t="s">
        <v>862</v>
      </c>
      <c r="AE15" s="211"/>
      <c r="AF15" s="64"/>
      <c r="AL15" s="79" t="s">
        <v>871</v>
      </c>
      <c r="AM15" s="82" t="s">
        <v>862</v>
      </c>
      <c r="AN15" s="217"/>
      <c r="AO15" s="64"/>
      <c r="AT15" s="63" t="str">
        <f>IF(D15="","兼務している教職員の場合、◯を選択してください。","◯")</f>
        <v>兼務している教職員の場合、◯を選択してください。</v>
      </c>
      <c r="AU15" s="63" t="str">
        <f>IF(M15="","兼務している教職員の場合、◯を選択してください。","◯")</f>
        <v>兼務している教職員の場合、◯を選択してください。</v>
      </c>
      <c r="AV15" s="63" t="str">
        <f>IF(V15="","兼務している教職員の場合、◯を選択してください。","◯")</f>
        <v>兼務している教職員の場合、◯を選択してください。</v>
      </c>
      <c r="AW15" s="63" t="str">
        <f>IF(AE15="","兼務している教職員の場合、◯を選択してください。","◯")</f>
        <v>兼務している教職員の場合、◯を選択してください。</v>
      </c>
      <c r="AX15" s="63" t="str">
        <f>IF(AN15="","兼務している教職員の場合、◯を選択してください。","◯")</f>
        <v>兼務している教職員の場合、◯を選択してください。</v>
      </c>
      <c r="AY15" s="218"/>
      <c r="AZ15" s="218"/>
    </row>
    <row r="16" spans="2:52" ht="45.75" customHeight="1">
      <c r="B16" s="79" t="s">
        <v>674</v>
      </c>
      <c r="C16" s="198" t="s">
        <v>779</v>
      </c>
      <c r="D16" s="211"/>
      <c r="K16" s="79" t="s">
        <v>872</v>
      </c>
      <c r="L16" s="198" t="s">
        <v>779</v>
      </c>
      <c r="M16" s="211"/>
      <c r="T16" s="79" t="s">
        <v>872</v>
      </c>
      <c r="U16" s="198" t="s">
        <v>779</v>
      </c>
      <c r="V16" s="211"/>
      <c r="AC16" s="79" t="s">
        <v>872</v>
      </c>
      <c r="AD16" s="198" t="s">
        <v>779</v>
      </c>
      <c r="AE16" s="211"/>
      <c r="AL16" s="79" t="s">
        <v>872</v>
      </c>
      <c r="AM16" s="198" t="s">
        <v>779</v>
      </c>
      <c r="AN16" s="211"/>
      <c r="AT16" s="63" t="str">
        <f>IF(OR(D16="",D16="×"),"給与明細等、添付資料を準備出来たら選択してください。","◯")</f>
        <v>給与明細等、添付資料を準備出来たら選択してください。</v>
      </c>
      <c r="AU16" s="63" t="str">
        <f>IF(OR(M16="",M16="×"),"給与明細等、添付資料を準備出来たら選択してください。","◯")</f>
        <v>給与明細等、添付資料を準備出来たら選択してください。</v>
      </c>
      <c r="AV16" s="63" t="str">
        <f>IF(OR(V16="",V16="×"),"給与明細等、添付資料を準備出来たら選択してください。","◯")</f>
        <v>給与明細等、添付資料を準備出来たら選択してください。</v>
      </c>
      <c r="AW16" s="63" t="str">
        <f>IF(OR(AE16="",AE16="×"),"給与明細等、添付資料を準備出来たら選択してください。","◯")</f>
        <v>給与明細等、添付資料を準備出来たら選択してください。</v>
      </c>
      <c r="AX16" s="63" t="str">
        <f>IF(OR(AN16="",AN16="×"),"給与明細等、添付資料を準備出来たら選択してください。","◯")</f>
        <v>給与明細等、添付資料を準備出来たら選択してください。</v>
      </c>
      <c r="AY16" s="218"/>
      <c r="AZ16" s="218"/>
    </row>
    <row r="17" spans="2:52" ht="48.75" customHeight="1">
      <c r="B17" s="79" t="s">
        <v>675</v>
      </c>
      <c r="C17" s="82" t="s">
        <v>795</v>
      </c>
      <c r="D17" s="182"/>
      <c r="K17" s="79" t="s">
        <v>873</v>
      </c>
      <c r="L17" s="82" t="s">
        <v>795</v>
      </c>
      <c r="M17" s="182"/>
      <c r="T17" s="79" t="s">
        <v>873</v>
      </c>
      <c r="U17" s="82" t="s">
        <v>795</v>
      </c>
      <c r="V17" s="182"/>
      <c r="AC17" s="79" t="s">
        <v>873</v>
      </c>
      <c r="AD17" s="82" t="s">
        <v>795</v>
      </c>
      <c r="AE17" s="182"/>
      <c r="AL17" s="79" t="s">
        <v>873</v>
      </c>
      <c r="AM17" s="82" t="s">
        <v>795</v>
      </c>
      <c r="AN17" s="182"/>
      <c r="AT17" s="63" t="str">
        <f>IF(D17="","資格証・履歴書等の添付資料を準備出来たら選択してください。","◯")</f>
        <v>資格証・履歴書等の添付資料を準備出来たら選択してください。</v>
      </c>
      <c r="AU17" s="63" t="str">
        <f>IF(M17="","資格証・履歴書等の添付資料を準備出来たら選択してください。","◯")</f>
        <v>資格証・履歴書等の添付資料を準備出来たら選択してください。</v>
      </c>
      <c r="AV17" s="63" t="str">
        <f>IF(V17="","資格証・履歴書等の添付資料を準備出来たら選択してください。","◯")</f>
        <v>資格証・履歴書等の添付資料を準備出来たら選択してください。</v>
      </c>
      <c r="AW17" s="63" t="str">
        <f>IF(AE17="","資格証・履歴書等の添付資料を準備出来たら選択してください。","◯")</f>
        <v>資格証・履歴書等の添付資料を準備出来たら選択してください。</v>
      </c>
      <c r="AX17" s="63" t="str">
        <f>IF(AN17="","資格証・履歴書等の添付資料を準備出来たら選択してください。","◯")</f>
        <v>資格証・履歴書等の添付資料を準備出来たら選択してください。</v>
      </c>
      <c r="AY17" s="218"/>
      <c r="AZ17" s="218"/>
    </row>
    <row r="18" spans="2:52" ht="7.5" customHeight="1">
      <c r="C18" s="87"/>
      <c r="D18" s="88"/>
      <c r="E18" s="65"/>
      <c r="F18" s="65"/>
      <c r="G18" s="65"/>
      <c r="H18" s="65"/>
      <c r="L18" s="87"/>
      <c r="M18" s="88"/>
      <c r="N18" s="65"/>
      <c r="O18" s="65"/>
      <c r="P18" s="65"/>
      <c r="Q18" s="65"/>
      <c r="U18" s="87"/>
      <c r="V18" s="88"/>
      <c r="W18" s="65"/>
      <c r="X18" s="65"/>
      <c r="Y18" s="65"/>
      <c r="Z18" s="65"/>
      <c r="AD18" s="87"/>
      <c r="AE18" s="88"/>
      <c r="AF18" s="65"/>
      <c r="AG18" s="65"/>
      <c r="AH18" s="65"/>
      <c r="AI18" s="65"/>
      <c r="AM18" s="87"/>
      <c r="AN18" s="88"/>
      <c r="AO18" s="65"/>
      <c r="AP18" s="65"/>
      <c r="AQ18" s="65"/>
      <c r="AR18" s="65"/>
      <c r="AT18" s="75"/>
      <c r="AU18" s="75"/>
      <c r="AV18" s="75"/>
      <c r="AW18" s="75"/>
      <c r="AX18" s="75"/>
      <c r="AY18" s="218"/>
      <c r="AZ18" s="218"/>
    </row>
    <row r="19" spans="2:52">
      <c r="C19" s="195" t="s">
        <v>794</v>
      </c>
      <c r="L19" s="195" t="s">
        <v>794</v>
      </c>
      <c r="U19" s="195" t="s">
        <v>794</v>
      </c>
      <c r="AD19" s="195" t="s">
        <v>794</v>
      </c>
      <c r="AM19" s="195" t="s">
        <v>794</v>
      </c>
      <c r="AT19" s="218"/>
      <c r="AU19" s="218"/>
      <c r="AV19" s="218"/>
      <c r="AW19" s="218"/>
      <c r="AX19" s="218"/>
      <c r="AY19" s="218"/>
      <c r="AZ19" s="218"/>
    </row>
    <row r="20" spans="2:52">
      <c r="C20" s="73" t="s">
        <v>646</v>
      </c>
      <c r="D20" s="250" t="s">
        <v>863</v>
      </c>
      <c r="E20" s="85" t="s">
        <v>648</v>
      </c>
      <c r="F20" s="204" t="s">
        <v>844</v>
      </c>
      <c r="L20" s="73" t="s">
        <v>646</v>
      </c>
      <c r="M20" s="250" t="s">
        <v>863</v>
      </c>
      <c r="N20" s="85" t="s">
        <v>648</v>
      </c>
      <c r="O20" s="204" t="s">
        <v>844</v>
      </c>
      <c r="U20" s="73" t="s">
        <v>646</v>
      </c>
      <c r="V20" s="250" t="s">
        <v>863</v>
      </c>
      <c r="W20" s="85" t="s">
        <v>648</v>
      </c>
      <c r="X20" s="204" t="s">
        <v>844</v>
      </c>
      <c r="AD20" s="73" t="s">
        <v>646</v>
      </c>
      <c r="AE20" s="250" t="s">
        <v>863</v>
      </c>
      <c r="AF20" s="85" t="s">
        <v>648</v>
      </c>
      <c r="AG20" s="204" t="s">
        <v>844</v>
      </c>
      <c r="AM20" s="73" t="s">
        <v>646</v>
      </c>
      <c r="AN20" s="250" t="s">
        <v>863</v>
      </c>
      <c r="AO20" s="85" t="s">
        <v>648</v>
      </c>
      <c r="AP20" s="204" t="s">
        <v>844</v>
      </c>
      <c r="AT20" s="218"/>
      <c r="AU20" s="218"/>
      <c r="AV20" s="218"/>
      <c r="AW20" s="218"/>
      <c r="AX20" s="218"/>
      <c r="AY20" s="218"/>
      <c r="AZ20" s="218"/>
    </row>
    <row r="21" spans="2:52">
      <c r="C21" s="213"/>
      <c r="D21" s="214"/>
      <c r="E21" s="248"/>
      <c r="F21" s="245"/>
      <c r="L21" s="213"/>
      <c r="M21" s="214"/>
      <c r="N21" s="248"/>
      <c r="O21" s="245"/>
      <c r="U21" s="213"/>
      <c r="V21" s="214"/>
      <c r="W21" s="248"/>
      <c r="X21" s="245"/>
      <c r="AD21" s="213"/>
      <c r="AE21" s="214"/>
      <c r="AF21" s="248"/>
      <c r="AG21" s="245"/>
      <c r="AM21" s="213"/>
      <c r="AN21" s="214"/>
      <c r="AO21" s="248"/>
      <c r="AP21" s="245"/>
      <c r="AT21" s="218"/>
      <c r="AU21" s="218"/>
      <c r="AV21" s="218"/>
      <c r="AW21" s="218"/>
      <c r="AX21" s="218"/>
      <c r="AY21" s="218"/>
      <c r="AZ21" s="218"/>
    </row>
    <row r="22" spans="2:52">
      <c r="C22" s="213"/>
      <c r="D22" s="214"/>
      <c r="E22" s="248"/>
      <c r="F22" s="245"/>
      <c r="L22" s="213"/>
      <c r="M22" s="214"/>
      <c r="N22" s="248"/>
      <c r="O22" s="245"/>
      <c r="U22" s="213"/>
      <c r="V22" s="214"/>
      <c r="W22" s="248"/>
      <c r="X22" s="245"/>
      <c r="AD22" s="213"/>
      <c r="AE22" s="214"/>
      <c r="AF22" s="248"/>
      <c r="AG22" s="245"/>
      <c r="AM22" s="213"/>
      <c r="AN22" s="214"/>
      <c r="AO22" s="248"/>
      <c r="AP22" s="245"/>
      <c r="AT22" s="218"/>
      <c r="AU22" s="218"/>
      <c r="AV22" s="218"/>
      <c r="AW22" s="218"/>
      <c r="AX22" s="218"/>
      <c r="AY22" s="218"/>
      <c r="AZ22" s="218"/>
    </row>
    <row r="23" spans="2:52">
      <c r="C23" s="213"/>
      <c r="D23" s="214"/>
      <c r="E23" s="248"/>
      <c r="F23" s="245"/>
      <c r="L23" s="213"/>
      <c r="M23" s="214"/>
      <c r="N23" s="248"/>
      <c r="O23" s="245"/>
      <c r="U23" s="213"/>
      <c r="V23" s="214"/>
      <c r="W23" s="248"/>
      <c r="X23" s="245"/>
      <c r="AD23" s="213"/>
      <c r="AE23" s="214"/>
      <c r="AF23" s="248"/>
      <c r="AG23" s="245"/>
      <c r="AM23" s="213"/>
      <c r="AN23" s="214"/>
      <c r="AO23" s="248"/>
      <c r="AP23" s="245"/>
      <c r="AT23" s="218"/>
      <c r="AU23" s="218"/>
      <c r="AV23" s="218"/>
      <c r="AW23" s="218"/>
      <c r="AX23" s="218"/>
      <c r="AY23" s="218"/>
      <c r="AZ23" s="218"/>
    </row>
    <row r="24" spans="2:52">
      <c r="C24" s="213"/>
      <c r="D24" s="214"/>
      <c r="E24" s="248"/>
      <c r="F24" s="245"/>
      <c r="L24" s="213"/>
      <c r="M24" s="214"/>
      <c r="N24" s="248"/>
      <c r="O24" s="245"/>
      <c r="U24" s="213"/>
      <c r="V24" s="214"/>
      <c r="W24" s="248"/>
      <c r="X24" s="245"/>
      <c r="AD24" s="213"/>
      <c r="AE24" s="214"/>
      <c r="AF24" s="248"/>
      <c r="AG24" s="245"/>
      <c r="AM24" s="213"/>
      <c r="AN24" s="214"/>
      <c r="AO24" s="248"/>
      <c r="AP24" s="245"/>
      <c r="AT24" s="218"/>
      <c r="AU24" s="218"/>
      <c r="AV24" s="218"/>
      <c r="AW24" s="218"/>
      <c r="AX24" s="218"/>
      <c r="AY24" s="218"/>
      <c r="AZ24" s="218"/>
    </row>
    <row r="25" spans="2:52">
      <c r="C25" s="213"/>
      <c r="D25" s="214"/>
      <c r="E25" s="248"/>
      <c r="F25" s="245"/>
      <c r="L25" s="213"/>
      <c r="M25" s="214"/>
      <c r="N25" s="248"/>
      <c r="O25" s="245"/>
      <c r="U25" s="213"/>
      <c r="V25" s="214"/>
      <c r="W25" s="248"/>
      <c r="X25" s="245"/>
      <c r="AD25" s="213"/>
      <c r="AE25" s="214"/>
      <c r="AF25" s="248"/>
      <c r="AG25" s="245"/>
      <c r="AM25" s="213"/>
      <c r="AN25" s="214"/>
      <c r="AO25" s="248"/>
      <c r="AP25" s="245"/>
      <c r="AT25" s="218"/>
      <c r="AU25" s="218"/>
      <c r="AV25" s="218"/>
      <c r="AW25" s="218"/>
      <c r="AX25" s="218"/>
      <c r="AY25" s="218"/>
      <c r="AZ25" s="218"/>
    </row>
    <row r="26" spans="2:52">
      <c r="C26" s="213"/>
      <c r="D26" s="214"/>
      <c r="E26" s="248"/>
      <c r="F26" s="245"/>
      <c r="L26" s="213"/>
      <c r="M26" s="214"/>
      <c r="N26" s="248"/>
      <c r="O26" s="245"/>
      <c r="U26" s="213"/>
      <c r="V26" s="214"/>
      <c r="W26" s="248"/>
      <c r="X26" s="245"/>
      <c r="AD26" s="213"/>
      <c r="AE26" s="214"/>
      <c r="AF26" s="248"/>
      <c r="AG26" s="245"/>
      <c r="AM26" s="213"/>
      <c r="AN26" s="214"/>
      <c r="AO26" s="248"/>
      <c r="AP26" s="245"/>
      <c r="AT26" s="218"/>
      <c r="AU26" s="218"/>
      <c r="AV26" s="218"/>
      <c r="AW26" s="218"/>
      <c r="AX26" s="218"/>
      <c r="AY26" s="218"/>
      <c r="AZ26" s="218"/>
    </row>
    <row r="27" spans="2:52">
      <c r="C27" s="213"/>
      <c r="D27" s="214"/>
      <c r="E27" s="248"/>
      <c r="F27" s="245"/>
      <c r="L27" s="213"/>
      <c r="M27" s="214"/>
      <c r="N27" s="248"/>
      <c r="O27" s="245"/>
      <c r="U27" s="213"/>
      <c r="V27" s="214"/>
      <c r="W27" s="248"/>
      <c r="X27" s="245"/>
      <c r="AD27" s="213"/>
      <c r="AE27" s="214"/>
      <c r="AF27" s="248"/>
      <c r="AG27" s="245"/>
      <c r="AM27" s="213"/>
      <c r="AN27" s="214"/>
      <c r="AO27" s="248"/>
      <c r="AP27" s="245"/>
      <c r="AT27" s="218"/>
      <c r="AU27" s="218"/>
      <c r="AV27" s="218"/>
      <c r="AW27" s="218"/>
      <c r="AX27" s="218"/>
      <c r="AY27" s="218"/>
      <c r="AZ27" s="218"/>
    </row>
    <row r="28" spans="2:52">
      <c r="C28" s="213"/>
      <c r="D28" s="214"/>
      <c r="E28" s="248"/>
      <c r="F28" s="245"/>
      <c r="L28" s="213"/>
      <c r="M28" s="214"/>
      <c r="N28" s="248"/>
      <c r="O28" s="245"/>
      <c r="U28" s="213"/>
      <c r="V28" s="214"/>
      <c r="W28" s="248"/>
      <c r="X28" s="245"/>
      <c r="AD28" s="213"/>
      <c r="AE28" s="214"/>
      <c r="AF28" s="248"/>
      <c r="AG28" s="245"/>
      <c r="AM28" s="213"/>
      <c r="AN28" s="214"/>
      <c r="AO28" s="248"/>
      <c r="AP28" s="245"/>
      <c r="AT28" s="218"/>
      <c r="AU28" s="218"/>
      <c r="AV28" s="218"/>
      <c r="AW28" s="218"/>
      <c r="AX28" s="218"/>
      <c r="AY28" s="218"/>
      <c r="AZ28" s="218"/>
    </row>
    <row r="29" spans="2:52">
      <c r="C29" s="213"/>
      <c r="D29" s="214"/>
      <c r="E29" s="248"/>
      <c r="F29" s="245"/>
      <c r="L29" s="213"/>
      <c r="M29" s="214"/>
      <c r="N29" s="248"/>
      <c r="O29" s="245"/>
      <c r="U29" s="213"/>
      <c r="V29" s="214"/>
      <c r="W29" s="248"/>
      <c r="X29" s="245"/>
      <c r="AD29" s="213"/>
      <c r="AE29" s="214"/>
      <c r="AF29" s="248"/>
      <c r="AG29" s="245"/>
      <c r="AM29" s="213"/>
      <c r="AN29" s="214"/>
      <c r="AO29" s="248"/>
      <c r="AP29" s="245"/>
      <c r="AT29" s="218"/>
      <c r="AU29" s="218"/>
      <c r="AV29" s="218"/>
      <c r="AW29" s="218"/>
      <c r="AX29" s="218"/>
      <c r="AY29" s="218"/>
      <c r="AZ29" s="218"/>
    </row>
    <row r="30" spans="2:52">
      <c r="C30" s="213"/>
      <c r="D30" s="214"/>
      <c r="E30" s="248"/>
      <c r="F30" s="245"/>
      <c r="L30" s="213"/>
      <c r="M30" s="214"/>
      <c r="N30" s="248"/>
      <c r="O30" s="245"/>
      <c r="U30" s="213"/>
      <c r="V30" s="214"/>
      <c r="W30" s="248"/>
      <c r="X30" s="245"/>
      <c r="AD30" s="213"/>
      <c r="AE30" s="214"/>
      <c r="AF30" s="248"/>
      <c r="AG30" s="245"/>
      <c r="AM30" s="213"/>
      <c r="AN30" s="214"/>
      <c r="AO30" s="248"/>
      <c r="AP30" s="245"/>
      <c r="AT30" s="218"/>
      <c r="AU30" s="218"/>
      <c r="AV30" s="218"/>
      <c r="AW30" s="218"/>
      <c r="AX30" s="218"/>
      <c r="AY30" s="218"/>
      <c r="AZ30" s="218"/>
    </row>
    <row r="31" spans="2:52">
      <c r="C31" s="213"/>
      <c r="D31" s="214"/>
      <c r="E31" s="248"/>
      <c r="F31" s="245"/>
      <c r="L31" s="213"/>
      <c r="M31" s="214"/>
      <c r="N31" s="248"/>
      <c r="O31" s="245"/>
      <c r="U31" s="213"/>
      <c r="V31" s="214"/>
      <c r="W31" s="248"/>
      <c r="X31" s="245"/>
      <c r="AD31" s="213"/>
      <c r="AE31" s="214"/>
      <c r="AF31" s="248"/>
      <c r="AG31" s="245"/>
      <c r="AM31" s="213"/>
      <c r="AN31" s="214"/>
      <c r="AO31" s="248"/>
      <c r="AP31" s="245"/>
      <c r="AT31" s="218"/>
      <c r="AU31" s="218"/>
      <c r="AV31" s="218"/>
      <c r="AW31" s="218"/>
      <c r="AX31" s="218"/>
      <c r="AY31" s="218"/>
      <c r="AZ31" s="218"/>
    </row>
    <row r="32" spans="2:52">
      <c r="C32" s="213"/>
      <c r="D32" s="214"/>
      <c r="E32" s="248"/>
      <c r="F32" s="245"/>
      <c r="L32" s="213"/>
      <c r="M32" s="214"/>
      <c r="N32" s="248"/>
      <c r="O32" s="245"/>
      <c r="U32" s="213"/>
      <c r="V32" s="214"/>
      <c r="W32" s="248"/>
      <c r="X32" s="245"/>
      <c r="AD32" s="213"/>
      <c r="AE32" s="214"/>
      <c r="AF32" s="248"/>
      <c r="AG32" s="245"/>
      <c r="AM32" s="213"/>
      <c r="AN32" s="214"/>
      <c r="AO32" s="248"/>
      <c r="AP32" s="245"/>
      <c r="AT32" s="218"/>
      <c r="AU32" s="218"/>
      <c r="AV32" s="218"/>
      <c r="AW32" s="218"/>
      <c r="AX32" s="218"/>
      <c r="AY32" s="218"/>
      <c r="AZ32" s="218"/>
    </row>
    <row r="33" spans="3:52">
      <c r="C33" s="213"/>
      <c r="D33" s="214"/>
      <c r="E33" s="248"/>
      <c r="F33" s="245"/>
      <c r="L33" s="213"/>
      <c r="M33" s="214"/>
      <c r="N33" s="248"/>
      <c r="O33" s="245"/>
      <c r="U33" s="213"/>
      <c r="V33" s="214"/>
      <c r="W33" s="248"/>
      <c r="X33" s="245"/>
      <c r="AD33" s="213"/>
      <c r="AE33" s="214"/>
      <c r="AF33" s="248"/>
      <c r="AG33" s="245"/>
      <c r="AM33" s="213"/>
      <c r="AN33" s="214"/>
      <c r="AO33" s="248"/>
      <c r="AP33" s="245"/>
      <c r="AT33" s="218"/>
      <c r="AU33" s="218"/>
      <c r="AV33" s="218"/>
      <c r="AW33" s="218"/>
      <c r="AX33" s="218"/>
      <c r="AY33" s="218"/>
      <c r="AZ33" s="218"/>
    </row>
    <row r="34" spans="3:52" ht="15.75" customHeight="1">
      <c r="C34" s="213"/>
      <c r="D34" s="214"/>
      <c r="E34" s="248"/>
      <c r="F34" s="245"/>
      <c r="L34" s="213"/>
      <c r="M34" s="214"/>
      <c r="N34" s="248"/>
      <c r="O34" s="245"/>
      <c r="U34" s="213"/>
      <c r="V34" s="214"/>
      <c r="W34" s="248"/>
      <c r="X34" s="245"/>
      <c r="AD34" s="213"/>
      <c r="AE34" s="214"/>
      <c r="AF34" s="248"/>
      <c r="AG34" s="245"/>
      <c r="AM34" s="213"/>
      <c r="AN34" s="214"/>
      <c r="AO34" s="248"/>
      <c r="AP34" s="245"/>
      <c r="AT34" s="218"/>
      <c r="AU34" s="218"/>
      <c r="AV34" s="218"/>
      <c r="AW34" s="218"/>
      <c r="AX34" s="218"/>
      <c r="AY34" s="218"/>
      <c r="AZ34" s="218"/>
    </row>
    <row r="35" spans="3:52" ht="15.75" customHeight="1">
      <c r="C35" s="213"/>
      <c r="D35" s="214"/>
      <c r="E35" s="248"/>
      <c r="F35" s="245"/>
      <c r="L35" s="213"/>
      <c r="M35" s="214"/>
      <c r="N35" s="248"/>
      <c r="O35" s="245"/>
      <c r="U35" s="213"/>
      <c r="V35" s="214"/>
      <c r="W35" s="248"/>
      <c r="X35" s="245"/>
      <c r="AD35" s="213"/>
      <c r="AE35" s="214"/>
      <c r="AF35" s="248"/>
      <c r="AG35" s="245"/>
      <c r="AM35" s="213"/>
      <c r="AN35" s="214"/>
      <c r="AO35" s="248"/>
      <c r="AP35" s="245"/>
      <c r="AT35" s="218"/>
      <c r="AU35" s="218"/>
      <c r="AV35" s="218"/>
      <c r="AW35" s="218"/>
      <c r="AX35" s="218"/>
      <c r="AY35" s="218"/>
      <c r="AZ35" s="218"/>
    </row>
    <row r="36" spans="3:52" ht="18" customHeight="1">
      <c r="C36" s="73" t="s">
        <v>649</v>
      </c>
      <c r="D36" s="86">
        <f>SUM(D21:D35)</f>
        <v>0</v>
      </c>
      <c r="E36" s="72"/>
      <c r="F36" s="71"/>
      <c r="L36" s="73" t="s">
        <v>649</v>
      </c>
      <c r="M36" s="86">
        <f>SUM(M21:M35)</f>
        <v>0</v>
      </c>
      <c r="N36" s="72"/>
      <c r="O36" s="71"/>
      <c r="U36" s="73" t="s">
        <v>649</v>
      </c>
      <c r="V36" s="86">
        <f>SUM(V21:V35)</f>
        <v>0</v>
      </c>
      <c r="W36" s="72"/>
      <c r="X36" s="71"/>
      <c r="AD36" s="73" t="s">
        <v>649</v>
      </c>
      <c r="AE36" s="86">
        <f>SUM(AE21:AE35)</f>
        <v>0</v>
      </c>
      <c r="AF36" s="72"/>
      <c r="AG36" s="71"/>
      <c r="AM36" s="73" t="s">
        <v>649</v>
      </c>
      <c r="AN36" s="86">
        <f>SUM(AN21:AN35)</f>
        <v>0</v>
      </c>
      <c r="AO36" s="72"/>
      <c r="AP36" s="71"/>
      <c r="AT36" s="221">
        <f>D36</f>
        <v>0</v>
      </c>
      <c r="AU36" s="221">
        <f>M36</f>
        <v>0</v>
      </c>
      <c r="AV36" s="221">
        <f>V36</f>
        <v>0</v>
      </c>
      <c r="AW36" s="221">
        <f>AE36</f>
        <v>0</v>
      </c>
      <c r="AX36" s="221">
        <f>AN36</f>
        <v>0</v>
      </c>
      <c r="AY36" s="222">
        <f>SUM(AT36:AX36)</f>
        <v>0</v>
      </c>
      <c r="AZ36" s="93" t="str">
        <f>IF(AY36&gt;=600000,"◯","×")</f>
        <v>×</v>
      </c>
    </row>
    <row r="37" spans="3:52" ht="11.25" customHeight="1">
      <c r="AT37" s="218"/>
      <c r="AU37" s="218"/>
      <c r="AV37" s="218"/>
      <c r="AW37" s="218"/>
      <c r="AX37" s="218"/>
      <c r="AY37" s="218"/>
      <c r="AZ37" s="218"/>
    </row>
    <row r="38" spans="3:52" ht="17.25" customHeight="1">
      <c r="AT38" s="218"/>
      <c r="AU38" s="218"/>
      <c r="AV38" s="218"/>
      <c r="AW38" s="218"/>
      <c r="AX38" s="218"/>
      <c r="AY38" s="218"/>
      <c r="AZ38" s="218"/>
    </row>
    <row r="39" spans="3:52" ht="24" hidden="1" customHeight="1">
      <c r="C39" s="68" t="s">
        <v>645</v>
      </c>
      <c r="D39" s="165" t="str">
        <f>AT39</f>
        <v>該当する項目が全て選択・入力されているか確認してください。</v>
      </c>
      <c r="L39" s="68" t="s">
        <v>645</v>
      </c>
      <c r="M39" s="165" t="str">
        <f>AU39</f>
        <v>該当する項目が全て選択・入力されているか確認してください。</v>
      </c>
      <c r="U39" s="68" t="s">
        <v>645</v>
      </c>
      <c r="V39" s="165" t="str">
        <f>AV39</f>
        <v>該当する項目が全て選択・入力されているか確認してください。</v>
      </c>
      <c r="AD39" s="68" t="s">
        <v>645</v>
      </c>
      <c r="AE39" s="165" t="str">
        <f>AW39</f>
        <v>該当する項目が全て選択・入力されているか確認してください。</v>
      </c>
      <c r="AM39" s="68" t="s">
        <v>645</v>
      </c>
      <c r="AN39" s="165" t="str">
        <f>AX39</f>
        <v>該当する項目が全て選択・入力されているか確認してください。</v>
      </c>
      <c r="AT39" s="63" t="str">
        <f>IF(AND(OR(AT8="◯",AT8="事業名称を入力してください。"),AT9="◯",AT10="◯",$AZ$12="◯",AT14="◯",AT15="◯",AT16="◯",AT17="◯",AZ36="◯"),"◯","該当する項目が全て選択・入力されているか確認してください。")</f>
        <v>該当する項目が全て選択・入力されているか確認してください。</v>
      </c>
      <c r="AU39" s="63" t="str">
        <f>IF(AND(OR(AU8="◯",AU8="事業名称を入力してください。"),AU9="◯",AU10="◯",AZ12="◯",AU14="◯",AU15="◯",AU16="◯",AU17="◯",AZ36="◯"),"◯","該当する項目が全て選択・入力されているか確認してください。")</f>
        <v>該当する項目が全て選択・入力されているか確認してください。</v>
      </c>
      <c r="AV39" s="63" t="str">
        <f>IF(AND(OR(AV8="◯",AV8="事業名称を入力してください。"),AV9="◯",AV10="◯",AZ12="◯",AV14="◯",AV15="◯",AV16="◯",AV17="◯",AZ36="◯"),"◯","該当する項目が全て選択・入力されているか確認してください。")</f>
        <v>該当する項目が全て選択・入力されているか確認してください。</v>
      </c>
      <c r="AW39" s="63" t="str">
        <f>IF(AND(OR(AE8="◯",AE8="事業名称を入力してください。"),AE9="◯",AE10="◯",AZ12="◯",AE14="◯",AE15="◯",AE16="◯",AE17="◯",AZ36="◯"),"◯","該当する項目が全て選択・入力されているか確認してください。")</f>
        <v>該当する項目が全て選択・入力されているか確認してください。</v>
      </c>
      <c r="AX39" s="63" t="str">
        <f>IF(AND(OR(AN8="◯",AN8="事業名称を入力してください。"),AN9="◯",AN10="◯",AZ12="◯",AN14="◯",AN15="◯",AN16="◯",AN17="◯",AZ36="◯"),"◯","該当する項目が全て選択・入力されているか確認してください。")</f>
        <v>該当する項目が全て選択・入力されているか確認してください。</v>
      </c>
      <c r="AY39" s="218"/>
      <c r="AZ39" s="218"/>
    </row>
    <row r="40" spans="3:52" ht="27" hidden="1" customHeight="1">
      <c r="C40" s="68" t="s">
        <v>644</v>
      </c>
      <c r="D40" s="165" t="str">
        <f>AT40</f>
        <v>金額を確認してください。</v>
      </c>
      <c r="L40" s="68" t="s">
        <v>644</v>
      </c>
      <c r="M40" s="165" t="str">
        <f>AU40</f>
        <v>金額を確認してください。</v>
      </c>
      <c r="U40" s="68" t="s">
        <v>644</v>
      </c>
      <c r="V40" s="165" t="str">
        <f>AV40</f>
        <v>金額を確認してください。</v>
      </c>
      <c r="AD40" s="68" t="s">
        <v>644</v>
      </c>
      <c r="AE40" s="165" t="str">
        <f>AW40</f>
        <v>金額を確認してください。</v>
      </c>
      <c r="AM40" s="68" t="s">
        <v>644</v>
      </c>
      <c r="AN40" s="165" t="str">
        <f>AX40</f>
        <v>金額を確認してください。</v>
      </c>
      <c r="AT40" s="63" t="str">
        <f>IF(AZ36="◯","◯","金額を確認してください。")</f>
        <v>金額を確認してください。</v>
      </c>
      <c r="AU40" s="63" t="str">
        <f>IF(AZ36="◯","◯","金額を確認してください。")</f>
        <v>金額を確認してください。</v>
      </c>
      <c r="AV40" s="63" t="str">
        <f>IF(AZ36="◯","◯","金額を確認してください。")</f>
        <v>金額を確認してください。</v>
      </c>
      <c r="AW40" s="63" t="str">
        <f>IF(AZ36="◯","◯","金額を確認してください。")</f>
        <v>金額を確認してください。</v>
      </c>
      <c r="AX40" s="63" t="str">
        <f>IF(AZ36="◯","◯","金額を確認してください。")</f>
        <v>金額を確認してください。</v>
      </c>
      <c r="AY40" s="218"/>
      <c r="AZ40" s="218"/>
    </row>
    <row r="41" spans="3:52" ht="18" customHeight="1">
      <c r="AT41" s="218" t="str">
        <f>IF(AND((D39="◯"),(D40="◯")),"提出可能","提出不可")</f>
        <v>提出不可</v>
      </c>
      <c r="AU41" s="218" t="str">
        <f>IF(AND((M39="◯"),(M40="◯")),"提出可能","提出不可")</f>
        <v>提出不可</v>
      </c>
      <c r="AV41" s="218" t="str">
        <f>IF(AND((V39="◯"),(V40="◯")),"提出可能","提出不可")</f>
        <v>提出不可</v>
      </c>
      <c r="AW41" s="218" t="str">
        <f>IF(AND((AE39="◯"),(AE40="◯")),"提出可能","提出不可")</f>
        <v>提出不可</v>
      </c>
      <c r="AX41" s="218" t="str">
        <f>IF(AND((AN39="◯"),(AN40="◯")),"提出可能","提出不可")</f>
        <v>提出不可</v>
      </c>
      <c r="AY41" s="218"/>
      <c r="AZ41" s="218"/>
    </row>
    <row r="42" spans="3:52" ht="32.25" customHeight="1"/>
    <row r="43" spans="3:52" ht="27" customHeight="1">
      <c r="AY43" s="77"/>
    </row>
    <row r="44" spans="3:52">
      <c r="AY44" s="77"/>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991" priority="113">
      <formula>LEN(TRIM(H2))=0</formula>
    </cfRule>
    <cfRule type="containsBlanks" priority="114">
      <formula>LEN(TRIM(H2))=0</formula>
    </cfRule>
  </conditionalFormatting>
  <conditionalFormatting sqref="D8:H8">
    <cfRule type="expression" dxfId="990" priority="112">
      <formula>ISTEXT($D$8)</formula>
    </cfRule>
  </conditionalFormatting>
  <conditionalFormatting sqref="D9:H9">
    <cfRule type="expression" dxfId="989" priority="99">
      <formula>$D$8=""</formula>
    </cfRule>
    <cfRule type="expression" dxfId="988" priority="110">
      <formula>NOT($D8="その他")</formula>
    </cfRule>
    <cfRule type="expression" dxfId="987" priority="111">
      <formula>ISTEXT($D$9)</formula>
    </cfRule>
  </conditionalFormatting>
  <conditionalFormatting sqref="D10:H10">
    <cfRule type="expression" dxfId="986" priority="109">
      <formula>ISTEXT($D$10)</formula>
    </cfRule>
  </conditionalFormatting>
  <conditionalFormatting sqref="D11">
    <cfRule type="expression" dxfId="985" priority="108">
      <formula>ISNUMBER(D11)</formula>
    </cfRule>
  </conditionalFormatting>
  <conditionalFormatting sqref="C21:C35">
    <cfRule type="expression" dxfId="984" priority="107">
      <formula>ISTEXT($C21)</formula>
    </cfRule>
  </conditionalFormatting>
  <conditionalFormatting sqref="D11:D17">
    <cfRule type="expression" dxfId="983" priority="106">
      <formula>#REF!="◯"</formula>
    </cfRule>
  </conditionalFormatting>
  <conditionalFormatting sqref="D12">
    <cfRule type="expression" dxfId="982" priority="105">
      <formula>ISNUMBER(D12)</formula>
    </cfRule>
  </conditionalFormatting>
  <conditionalFormatting sqref="D13">
    <cfRule type="expression" dxfId="981" priority="104">
      <formula>ISTEXT($D$13)</formula>
    </cfRule>
  </conditionalFormatting>
  <conditionalFormatting sqref="D14">
    <cfRule type="expression" dxfId="980" priority="103">
      <formula>ISTEXT($D$14)</formula>
    </cfRule>
  </conditionalFormatting>
  <conditionalFormatting sqref="D15">
    <cfRule type="expression" dxfId="979" priority="102">
      <formula>ISTEXT($D$15)</formula>
    </cfRule>
  </conditionalFormatting>
  <conditionalFormatting sqref="D16">
    <cfRule type="expression" dxfId="978" priority="101">
      <formula>ISTEXT($D$16)</formula>
    </cfRule>
  </conditionalFormatting>
  <conditionalFormatting sqref="D17">
    <cfRule type="expression" dxfId="977" priority="100">
      <formula>ISTEXT($D$17)</formula>
    </cfRule>
  </conditionalFormatting>
  <conditionalFormatting sqref="D21:D35">
    <cfRule type="expression" dxfId="976" priority="98">
      <formula>ISNUMBER($D21)</formula>
    </cfRule>
  </conditionalFormatting>
  <conditionalFormatting sqref="E21:E35">
    <cfRule type="expression" dxfId="975" priority="97">
      <formula>ISTEXT($E21)</formula>
    </cfRule>
  </conditionalFormatting>
  <conditionalFormatting sqref="Q2">
    <cfRule type="containsBlanks" dxfId="974" priority="95">
      <formula>LEN(TRIM(Q2))=0</formula>
    </cfRule>
    <cfRule type="containsBlanks" priority="96">
      <formula>LEN(TRIM(Q2))=0</formula>
    </cfRule>
  </conditionalFormatting>
  <conditionalFormatting sqref="M8:Q8">
    <cfRule type="expression" dxfId="973" priority="94">
      <formula>ISTEXT($M$8)</formula>
    </cfRule>
  </conditionalFormatting>
  <conditionalFormatting sqref="M9:Q9">
    <cfRule type="expression" dxfId="972" priority="81">
      <formula>$M$8=""</formula>
    </cfRule>
    <cfRule type="expression" dxfId="971" priority="92">
      <formula>NOT($M$8="その他")</formula>
    </cfRule>
    <cfRule type="expression" dxfId="970" priority="93">
      <formula>ISTEXT($M$9)</formula>
    </cfRule>
  </conditionalFormatting>
  <conditionalFormatting sqref="M10:Q10">
    <cfRule type="expression" dxfId="969" priority="91">
      <formula>ISTEXT($M$10)</formula>
    </cfRule>
  </conditionalFormatting>
  <conditionalFormatting sqref="M11">
    <cfRule type="expression" dxfId="968" priority="90">
      <formula>ISNUMBER($M11)</formula>
    </cfRule>
  </conditionalFormatting>
  <conditionalFormatting sqref="L21:L35">
    <cfRule type="expression" dxfId="967" priority="89">
      <formula>ISTEXT($L21)</formula>
    </cfRule>
  </conditionalFormatting>
  <conditionalFormatting sqref="M11:M17">
    <cfRule type="expression" dxfId="966" priority="88">
      <formula>#REF!="◯"</formula>
    </cfRule>
  </conditionalFormatting>
  <conditionalFormatting sqref="M12">
    <cfRule type="expression" dxfId="965" priority="87">
      <formula>ISNUMBER(M12)</formula>
    </cfRule>
  </conditionalFormatting>
  <conditionalFormatting sqref="M13">
    <cfRule type="expression" dxfId="964" priority="86">
      <formula>ISTEXT($M$13)</formula>
    </cfRule>
  </conditionalFormatting>
  <conditionalFormatting sqref="M14">
    <cfRule type="expression" dxfId="963" priority="85">
      <formula>ISTEXT($M$14)</formula>
    </cfRule>
  </conditionalFormatting>
  <conditionalFormatting sqref="M15">
    <cfRule type="expression" dxfId="962" priority="84">
      <formula>ISTEXT($M$15)</formula>
    </cfRule>
  </conditionalFormatting>
  <conditionalFormatting sqref="M16">
    <cfRule type="expression" dxfId="961" priority="83">
      <formula>ISTEXT($M$16)</formula>
    </cfRule>
  </conditionalFormatting>
  <conditionalFormatting sqref="M17">
    <cfRule type="expression" dxfId="960" priority="82">
      <formula>ISTEXT($M$17)</formula>
    </cfRule>
  </conditionalFormatting>
  <conditionalFormatting sqref="M21:M35">
    <cfRule type="expression" dxfId="959" priority="80">
      <formula>ISNUMBER($M21)</formula>
    </cfRule>
  </conditionalFormatting>
  <conditionalFormatting sqref="N21:N35">
    <cfRule type="expression" dxfId="958" priority="79">
      <formula>ISTEXT($N21)</formula>
    </cfRule>
  </conditionalFormatting>
  <conditionalFormatting sqref="Z2">
    <cfRule type="containsBlanks" dxfId="957" priority="77">
      <formula>LEN(TRIM(Z2))=0</formula>
    </cfRule>
    <cfRule type="containsBlanks" priority="78">
      <formula>LEN(TRIM(Z2))=0</formula>
    </cfRule>
  </conditionalFormatting>
  <conditionalFormatting sqref="V8:Z8">
    <cfRule type="expression" dxfId="956" priority="76">
      <formula>ISTEXT($V$8)</formula>
    </cfRule>
  </conditionalFormatting>
  <conditionalFormatting sqref="V9:Z9">
    <cfRule type="expression" dxfId="955" priority="63">
      <formula>$V$8=""</formula>
    </cfRule>
    <cfRule type="expression" dxfId="954" priority="74">
      <formula>NOT($V8="その他")</formula>
    </cfRule>
    <cfRule type="expression" dxfId="953" priority="75">
      <formula>ISTEXT($V$9)</formula>
    </cfRule>
  </conditionalFormatting>
  <conditionalFormatting sqref="V10:Z10">
    <cfRule type="expression" dxfId="952" priority="73">
      <formula>ISTEXT($V$10)</formula>
    </cfRule>
  </conditionalFormatting>
  <conditionalFormatting sqref="V11">
    <cfRule type="expression" dxfId="951" priority="72">
      <formula>ISNUMBER($V11)</formula>
    </cfRule>
  </conditionalFormatting>
  <conditionalFormatting sqref="U21:U35">
    <cfRule type="expression" dxfId="950" priority="71">
      <formula>ISTEXT($U21)</formula>
    </cfRule>
  </conditionalFormatting>
  <conditionalFormatting sqref="V11:V17">
    <cfRule type="expression" dxfId="949" priority="70">
      <formula>#REF!="◯"</formula>
    </cfRule>
  </conditionalFormatting>
  <conditionalFormatting sqref="V12">
    <cfRule type="expression" dxfId="948" priority="69">
      <formula>ISNUMBER(V12)</formula>
    </cfRule>
  </conditionalFormatting>
  <conditionalFormatting sqref="V13">
    <cfRule type="expression" dxfId="947" priority="68">
      <formula>ISTEXT($V$13)</formula>
    </cfRule>
  </conditionalFormatting>
  <conditionalFormatting sqref="V14">
    <cfRule type="expression" dxfId="946" priority="67">
      <formula>ISTEXT($V$14)</formula>
    </cfRule>
  </conditionalFormatting>
  <conditionalFormatting sqref="V15">
    <cfRule type="expression" dxfId="945" priority="66">
      <formula>ISTEXT($V$15)</formula>
    </cfRule>
  </conditionalFormatting>
  <conditionalFormatting sqref="V16">
    <cfRule type="expression" dxfId="944" priority="65">
      <formula>ISTEXT($V$16)</formula>
    </cfRule>
  </conditionalFormatting>
  <conditionalFormatting sqref="V17">
    <cfRule type="expression" dxfId="943" priority="64">
      <formula>ISTEXT($V$17)</formula>
    </cfRule>
  </conditionalFormatting>
  <conditionalFormatting sqref="V21:V35">
    <cfRule type="expression" dxfId="942" priority="62">
      <formula>ISNUMBER($V21)</formula>
    </cfRule>
  </conditionalFormatting>
  <conditionalFormatting sqref="W21:W35">
    <cfRule type="expression" dxfId="941" priority="61">
      <formula>ISTEXT($W21)</formula>
    </cfRule>
  </conditionalFormatting>
  <conditionalFormatting sqref="AI2">
    <cfRule type="containsBlanks" dxfId="940" priority="59">
      <formula>LEN(TRIM(AI2))=0</formula>
    </cfRule>
    <cfRule type="containsBlanks" priority="60">
      <formula>LEN(TRIM(AI2))=0</formula>
    </cfRule>
  </conditionalFormatting>
  <conditionalFormatting sqref="AE8:AI8">
    <cfRule type="expression" dxfId="939" priority="58">
      <formula>ISTEXT($AE$8)</formula>
    </cfRule>
  </conditionalFormatting>
  <conditionalFormatting sqref="AE9">
    <cfRule type="expression" dxfId="938" priority="45">
      <formula>$AE$8=""</formula>
    </cfRule>
    <cfRule type="expression" dxfId="937" priority="56">
      <formula>NOT($AE8="その他")</formula>
    </cfRule>
    <cfRule type="expression" dxfId="936" priority="57">
      <formula>ISTEXT($AE$9)</formula>
    </cfRule>
  </conditionalFormatting>
  <conditionalFormatting sqref="AE10:AI10">
    <cfRule type="expression" dxfId="935" priority="55">
      <formula>ISTEXT($AE$10)</formula>
    </cfRule>
  </conditionalFormatting>
  <conditionalFormatting sqref="AE11">
    <cfRule type="expression" dxfId="934" priority="54">
      <formula>ISNUMBER($AE11)</formula>
    </cfRule>
  </conditionalFormatting>
  <conditionalFormatting sqref="AD21:AD35">
    <cfRule type="expression" dxfId="933" priority="53">
      <formula>ISTEXT($AD21)</formula>
    </cfRule>
  </conditionalFormatting>
  <conditionalFormatting sqref="AE11:AE17">
    <cfRule type="expression" dxfId="932" priority="52">
      <formula>#REF!="◯"</formula>
    </cfRule>
  </conditionalFormatting>
  <conditionalFormatting sqref="AE12">
    <cfRule type="expression" dxfId="931" priority="51">
      <formula>ISNUMBER(AE12)</formula>
    </cfRule>
  </conditionalFormatting>
  <conditionalFormatting sqref="AE13">
    <cfRule type="expression" dxfId="930" priority="50">
      <formula>ISTEXT($AE$13)</formula>
    </cfRule>
  </conditionalFormatting>
  <conditionalFormatting sqref="AE14">
    <cfRule type="expression" dxfId="929" priority="49">
      <formula>ISTEXT($AE$14)</formula>
    </cfRule>
  </conditionalFormatting>
  <conditionalFormatting sqref="AE15">
    <cfRule type="expression" dxfId="928" priority="48">
      <formula>ISTEXT($AE$15)</formula>
    </cfRule>
  </conditionalFormatting>
  <conditionalFormatting sqref="AE16">
    <cfRule type="expression" dxfId="927" priority="47">
      <formula>ISTEXT($AE$16)</formula>
    </cfRule>
  </conditionalFormatting>
  <conditionalFormatting sqref="AE17">
    <cfRule type="expression" dxfId="926" priority="46">
      <formula>ISTEXT($AE$17)</formula>
    </cfRule>
  </conditionalFormatting>
  <conditionalFormatting sqref="AE21:AE35">
    <cfRule type="expression" dxfId="925" priority="44">
      <formula>ISNUMBER($AE21)</formula>
    </cfRule>
  </conditionalFormatting>
  <conditionalFormatting sqref="AF21:AF35">
    <cfRule type="expression" dxfId="924" priority="43">
      <formula>ISTEXT($AF21)</formula>
    </cfRule>
  </conditionalFormatting>
  <conditionalFormatting sqref="AR2">
    <cfRule type="containsBlanks" dxfId="923" priority="41">
      <formula>LEN(TRIM(AR2))=0</formula>
    </cfRule>
    <cfRule type="containsBlanks" priority="42">
      <formula>LEN(TRIM(AR2))=0</formula>
    </cfRule>
  </conditionalFormatting>
  <conditionalFormatting sqref="AN8:AR8">
    <cfRule type="expression" dxfId="922" priority="40">
      <formula>ISTEXT($AN$8)</formula>
    </cfRule>
  </conditionalFormatting>
  <conditionalFormatting sqref="AN9:AR9">
    <cfRule type="expression" dxfId="921" priority="27">
      <formula>$AN$8=""</formula>
    </cfRule>
    <cfRule type="expression" dxfId="920" priority="38">
      <formula>NOT($AN8="その他")</formula>
    </cfRule>
    <cfRule type="expression" dxfId="919" priority="39">
      <formula>ISTEXT($AN$9)</formula>
    </cfRule>
  </conditionalFormatting>
  <conditionalFormatting sqref="AN10:AR10">
    <cfRule type="expression" dxfId="918" priority="37">
      <formula>ISTEXT($AN$10)</formula>
    </cfRule>
  </conditionalFormatting>
  <conditionalFormatting sqref="AN11">
    <cfRule type="expression" dxfId="917" priority="36">
      <formula>ISNUMBER($AN11)</formula>
    </cfRule>
  </conditionalFormatting>
  <conditionalFormatting sqref="AM21:AM35">
    <cfRule type="expression" dxfId="916" priority="35">
      <formula>ISTEXT($AM21)</formula>
    </cfRule>
  </conditionalFormatting>
  <conditionalFormatting sqref="AN11:AN17">
    <cfRule type="expression" dxfId="915" priority="34">
      <formula>#REF!="◯"</formula>
    </cfRule>
  </conditionalFormatting>
  <conditionalFormatting sqref="AN12">
    <cfRule type="expression" dxfId="914" priority="33">
      <formula>ISNUMBER(AN12)</formula>
    </cfRule>
  </conditionalFormatting>
  <conditionalFormatting sqref="AN13">
    <cfRule type="expression" dxfId="913" priority="32">
      <formula>ISTEXT($AN$13)</formula>
    </cfRule>
  </conditionalFormatting>
  <conditionalFormatting sqref="AN14">
    <cfRule type="expression" dxfId="912" priority="31">
      <formula>ISTEXT($AN$14)</formula>
    </cfRule>
  </conditionalFormatting>
  <conditionalFormatting sqref="AN15">
    <cfRule type="expression" dxfId="911" priority="30">
      <formula>ISTEXT($AN$15)</formula>
    </cfRule>
  </conditionalFormatting>
  <conditionalFormatting sqref="AN16">
    <cfRule type="expression" dxfId="910" priority="29">
      <formula>ISTEXT($AN$16)</formula>
    </cfRule>
  </conditionalFormatting>
  <conditionalFormatting sqref="AN17">
    <cfRule type="expression" dxfId="909" priority="28">
      <formula>ISTEXT($AN$17)</formula>
    </cfRule>
  </conditionalFormatting>
  <conditionalFormatting sqref="AN21:AN35">
    <cfRule type="expression" dxfId="908" priority="26">
      <formula>ISNUMBER($AN21)</formula>
    </cfRule>
  </conditionalFormatting>
  <conditionalFormatting sqref="AO21:AO35">
    <cfRule type="expression" dxfId="907" priority="25">
      <formula>ISTEXT($AO21)</formula>
    </cfRule>
  </conditionalFormatting>
  <conditionalFormatting sqref="C21:F35">
    <cfRule type="expression" dxfId="906" priority="24">
      <formula>#REF!="◯"</formula>
    </cfRule>
  </conditionalFormatting>
  <conditionalFormatting sqref="L21:N35">
    <cfRule type="expression" dxfId="905" priority="22">
      <formula>#REF!="◯"</formula>
    </cfRule>
  </conditionalFormatting>
  <conditionalFormatting sqref="U21:W35">
    <cfRule type="expression" dxfId="904" priority="21">
      <formula>#REF!="◯"</formula>
    </cfRule>
  </conditionalFormatting>
  <conditionalFormatting sqref="AD21:AF35">
    <cfRule type="expression" dxfId="903" priority="20">
      <formula>#REF!="◯"</formula>
    </cfRule>
  </conditionalFormatting>
  <conditionalFormatting sqref="AM21:AO35">
    <cfRule type="expression" dxfId="902" priority="18">
      <formula>#REF!="◯"</formula>
    </cfRule>
  </conditionalFormatting>
  <conditionalFormatting sqref="F21:F35">
    <cfRule type="expression" dxfId="901" priority="9">
      <formula>ISTEXT(F21)</formula>
    </cfRule>
  </conditionalFormatting>
  <conditionalFormatting sqref="O21:O35">
    <cfRule type="expression" dxfId="900" priority="8">
      <formula>#REF!="◯"</formula>
    </cfRule>
  </conditionalFormatting>
  <conditionalFormatting sqref="O21:O35">
    <cfRule type="expression" dxfId="899" priority="7">
      <formula>ISTEXT(O21)</formula>
    </cfRule>
  </conditionalFormatting>
  <conditionalFormatting sqref="X21:X35">
    <cfRule type="expression" dxfId="898" priority="6">
      <formula>#REF!="◯"</formula>
    </cfRule>
  </conditionalFormatting>
  <conditionalFormatting sqref="X21:X35">
    <cfRule type="expression" dxfId="897" priority="5">
      <formula>ISTEXT(X21)</formula>
    </cfRule>
  </conditionalFormatting>
  <conditionalFormatting sqref="AG21:AG35">
    <cfRule type="expression" dxfId="896" priority="4">
      <formula>#REF!="◯"</formula>
    </cfRule>
  </conditionalFormatting>
  <conditionalFormatting sqref="AG21:AG35">
    <cfRule type="expression" dxfId="895" priority="3">
      <formula>ISTEXT(AG21)</formula>
    </cfRule>
  </conditionalFormatting>
  <conditionalFormatting sqref="AP21:AP35">
    <cfRule type="expression" dxfId="894" priority="2">
      <formula>#REF!="◯"</formula>
    </cfRule>
  </conditionalFormatting>
  <conditionalFormatting sqref="AP21:AP35">
    <cfRule type="expression" dxfId="893"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26</vt:i4>
      </vt:variant>
    </vt:vector>
  </HeadingPairs>
  <TitlesOfParts>
    <vt:vector size="46" baseType="lpstr">
      <vt:lpstr>高等学校○</vt:lpstr>
      <vt:lpstr>sheet</vt:lpstr>
      <vt:lpstr>Sheet1</vt:lpstr>
      <vt:lpstr>高等学校名簿(R6)</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調査票10ア（体育活動の推進）</vt:lpstr>
      <vt:lpstr>調査票10イ（文化活動の推進）</vt:lpstr>
      <vt:lpstr>調査票11（不登校生徒の受入れ)</vt:lpstr>
      <vt:lpstr>調査票11（不登校生徒の受入れ・別紙)</vt:lpstr>
      <vt:lpstr>調査票12（不登校生徒の修学支援）</vt:lpstr>
      <vt:lpstr>ICTリテラシー研修等の実施</vt:lpstr>
      <vt:lpstr>'調査票１（次世代を担う人材育成の促進）'!Print_Area</vt:lpstr>
      <vt:lpstr>'調査票10ア（体育活動の推進）'!Print_Area</vt:lpstr>
      <vt:lpstr>'調査票10イ（文化活動の推進）'!Print_Area</vt:lpstr>
      <vt:lpstr>'調査票11（不登校生徒の受入れ)'!Print_Area</vt:lpstr>
      <vt:lpstr>'調査票11（不登校生徒の受入れ・別紙)'!Print_Area</vt:lpstr>
      <vt:lpstr>'調査票12（不登校生徒の修学支援）'!Print_Area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2024-10-10T07:44:59Z</cp:lastPrinted>
  <dcterms:created xsi:type="dcterms:W3CDTF">2006-09-16T00:00:00Z</dcterms:created>
  <dcterms:modified xsi:type="dcterms:W3CDTF">2024-10-10T07:48:58Z</dcterms:modified>
</cp:coreProperties>
</file>