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20_調査\01_一般廃棄物処理事業実績\02_一般廃棄物処理事業の概要\R05\10_完成版\20_エクセル版\Hp用_コンテンツ\"/>
    </mc:Choice>
  </mc:AlternateContent>
  <bookViews>
    <workbookView xWindow="0" yWindow="0" windowWidth="23040" windowHeight="10500" firstSheet="4" activeTab="16"/>
  </bookViews>
  <sheets>
    <sheet name="表3-1" sheetId="1" r:id="rId1"/>
    <sheet name="表3-2" sheetId="2" r:id="rId2"/>
    <sheet name="表3-3" sheetId="3" r:id="rId3"/>
    <sheet name="表3-4" sheetId="4" r:id="rId4"/>
    <sheet name="表3-5" sheetId="5" r:id="rId5"/>
    <sheet name="表3-6" sheetId="9" r:id="rId6"/>
    <sheet name="表3-7" sheetId="10" r:id="rId7"/>
    <sheet name="表3-8" sheetId="8" r:id="rId8"/>
    <sheet name="表3-9" sheetId="11" r:id="rId9"/>
    <sheet name="表3-10" sheetId="12" r:id="rId10"/>
    <sheet name="表3-11" sheetId="13" r:id="rId11"/>
    <sheet name="表3-12" sheetId="14" r:id="rId12"/>
    <sheet name="表3-12(2)" sheetId="15" r:id="rId13"/>
    <sheet name="表3-13" sheetId="18" r:id="rId14"/>
    <sheet name="表 参考" sheetId="16" r:id="rId15"/>
    <sheet name="表 参考 (2)" sheetId="17" r:id="rId16"/>
    <sheet name="表 参考 (３)" sheetId="19" r:id="rId17"/>
  </sheets>
  <externalReferences>
    <externalReference r:id="rId18"/>
  </externalReferences>
  <definedNames>
    <definedName name="C地方公共団体コード">[1]表紙!$M$12</definedName>
    <definedName name="_xlnm.Print_Area" localSheetId="14">'表 参考'!$A$1:$K$45</definedName>
    <definedName name="_xlnm.Print_Area" localSheetId="15">'表 参考 (2)'!$A$1:$J$46</definedName>
    <definedName name="_xlnm.Print_Area" localSheetId="0">'表3-1'!$A$1:$AE$57</definedName>
    <definedName name="_xlnm.Print_Area" localSheetId="9">'表3-10'!$A$1:$Y$44</definedName>
    <definedName name="_xlnm.Print_Area" localSheetId="10">'表3-11'!$A$1:$T$46</definedName>
    <definedName name="_xlnm.Print_Area" localSheetId="11">'表3-12'!$A$1:$X$48</definedName>
    <definedName name="_xlnm.Print_Area" localSheetId="12">'表3-12(2)'!$A$1:$X$43</definedName>
    <definedName name="_xlnm.Print_Area" localSheetId="13">'表3-13'!$A$1:$Q$39</definedName>
    <definedName name="_xlnm.Print_Area" localSheetId="1">'表3-2'!$A$1:$K$46</definedName>
    <definedName name="_xlnm.Print_Area" localSheetId="2">'表3-3'!$A$1:$H$43</definedName>
    <definedName name="_xlnm.Print_Area" localSheetId="4">'表3-5'!$A$1:$W$46</definedName>
    <definedName name="_xlnm.Print_Area" localSheetId="5">'表3-6'!$A$1:$P$26</definedName>
    <definedName name="_xlnm.Print_Area" localSheetId="6">'表3-7'!$A$1:$K$47</definedName>
    <definedName name="_xlnm.Print_Area" localSheetId="7">'表3-8'!$A$1:$O$35</definedName>
    <definedName name="年度">#REF!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1" i="11" l="1"/>
  <c r="F41" i="19"/>
  <c r="I41" i="19"/>
  <c r="C41" i="19"/>
  <c r="I40" i="19"/>
  <c r="F40" i="19"/>
  <c r="C40" i="19"/>
  <c r="F39" i="19"/>
  <c r="I39" i="19"/>
  <c r="C39" i="19"/>
  <c r="F38" i="19"/>
  <c r="I38" i="19"/>
  <c r="C38" i="19"/>
  <c r="I37" i="19"/>
  <c r="F37" i="19"/>
  <c r="C37" i="19"/>
  <c r="F36" i="19"/>
  <c r="I36" i="19"/>
  <c r="C36" i="19"/>
  <c r="F35" i="19"/>
  <c r="I35" i="19"/>
  <c r="C35" i="19"/>
  <c r="I34" i="19"/>
  <c r="F34" i="19"/>
  <c r="C34" i="19"/>
  <c r="F33" i="19"/>
  <c r="I33" i="19"/>
  <c r="C33" i="19"/>
  <c r="F32" i="19"/>
  <c r="I32" i="19"/>
  <c r="C32" i="19"/>
  <c r="I31" i="19"/>
  <c r="F31" i="19"/>
  <c r="C31" i="19"/>
  <c r="H42" i="19"/>
  <c r="G42" i="19"/>
  <c r="F30" i="19"/>
  <c r="I30" i="19"/>
  <c r="C30" i="19"/>
  <c r="F29" i="19"/>
  <c r="D42" i="19"/>
  <c r="C29" i="19"/>
  <c r="B42" i="19"/>
  <c r="H43" i="19"/>
  <c r="I28" i="19"/>
  <c r="F28" i="19"/>
  <c r="E42" i="19"/>
  <c r="C28" i="19"/>
  <c r="C42" i="19" s="1"/>
  <c r="F26" i="19"/>
  <c r="I26" i="19"/>
  <c r="C26" i="19"/>
  <c r="I25" i="19"/>
  <c r="F25" i="19"/>
  <c r="C25" i="19"/>
  <c r="F24" i="19"/>
  <c r="I24" i="19"/>
  <c r="C24" i="19"/>
  <c r="F23" i="19"/>
  <c r="I23" i="19"/>
  <c r="C23" i="19"/>
  <c r="I22" i="19"/>
  <c r="F22" i="19"/>
  <c r="C22" i="19"/>
  <c r="F21" i="19"/>
  <c r="I21" i="19"/>
  <c r="C21" i="19"/>
  <c r="F20" i="19"/>
  <c r="I20" i="19"/>
  <c r="C20" i="19"/>
  <c r="I19" i="19"/>
  <c r="F19" i="19"/>
  <c r="C19" i="19"/>
  <c r="F18" i="19"/>
  <c r="I18" i="19"/>
  <c r="C18" i="19"/>
  <c r="F17" i="19"/>
  <c r="I17" i="19"/>
  <c r="C17" i="19"/>
  <c r="I16" i="19"/>
  <c r="F16" i="19"/>
  <c r="C16" i="19"/>
  <c r="F15" i="19"/>
  <c r="I15" i="19"/>
  <c r="C15" i="19"/>
  <c r="F14" i="19"/>
  <c r="I14" i="19"/>
  <c r="C14" i="19"/>
  <c r="I13" i="19"/>
  <c r="F13" i="19"/>
  <c r="C13" i="19"/>
  <c r="F12" i="19"/>
  <c r="I12" i="19"/>
  <c r="C12" i="19"/>
  <c r="F11" i="19"/>
  <c r="I11" i="19"/>
  <c r="C11" i="19"/>
  <c r="I10" i="19"/>
  <c r="F10" i="19"/>
  <c r="C10" i="19"/>
  <c r="H27" i="19"/>
  <c r="G27" i="19"/>
  <c r="G43" i="19" s="1"/>
  <c r="F9" i="19"/>
  <c r="E27" i="19"/>
  <c r="I9" i="19"/>
  <c r="C9" i="19"/>
  <c r="F8" i="19"/>
  <c r="F27" i="19" s="1"/>
  <c r="D27" i="19"/>
  <c r="C8" i="19"/>
  <c r="C27" i="19" s="1"/>
  <c r="C43" i="19" s="1"/>
  <c r="B27" i="19"/>
  <c r="C42" i="17"/>
  <c r="B42" i="17"/>
  <c r="C41" i="17"/>
  <c r="B41" i="17"/>
  <c r="C40" i="17"/>
  <c r="C39" i="17"/>
  <c r="B39" i="17"/>
  <c r="C38" i="17"/>
  <c r="B38" i="17"/>
  <c r="C37" i="17"/>
  <c r="C36" i="17"/>
  <c r="B36" i="17"/>
  <c r="C35" i="17"/>
  <c r="B35" i="17"/>
  <c r="C34" i="17"/>
  <c r="C33" i="17"/>
  <c r="B33" i="17"/>
  <c r="C32" i="17"/>
  <c r="B32" i="17"/>
  <c r="H43" i="17"/>
  <c r="C31" i="17"/>
  <c r="F43" i="17"/>
  <c r="D43" i="17"/>
  <c r="C30" i="17"/>
  <c r="B30" i="17"/>
  <c r="C29" i="17"/>
  <c r="E43" i="17"/>
  <c r="G28" i="17"/>
  <c r="C27" i="17"/>
  <c r="B27" i="17"/>
  <c r="C26" i="17"/>
  <c r="B26" i="17"/>
  <c r="C25" i="17"/>
  <c r="C24" i="17"/>
  <c r="B24" i="17"/>
  <c r="C23" i="17"/>
  <c r="B23" i="17"/>
  <c r="C22" i="17"/>
  <c r="C21" i="17"/>
  <c r="B21" i="17"/>
  <c r="C20" i="17"/>
  <c r="B20" i="17"/>
  <c r="C19" i="17"/>
  <c r="C18" i="17"/>
  <c r="B18" i="17"/>
  <c r="C17" i="17"/>
  <c r="B17" i="17"/>
  <c r="C16" i="17"/>
  <c r="C15" i="17"/>
  <c r="B15" i="17"/>
  <c r="C14" i="17"/>
  <c r="B14" i="17"/>
  <c r="C13" i="17"/>
  <c r="C12" i="17"/>
  <c r="B12" i="17"/>
  <c r="C11" i="17"/>
  <c r="B11" i="17"/>
  <c r="H28" i="17"/>
  <c r="H44" i="17" s="1"/>
  <c r="C10" i="17"/>
  <c r="F28" i="17"/>
  <c r="E28" i="17"/>
  <c r="E44" i="17" s="1"/>
  <c r="D28" i="17"/>
  <c r="C9" i="17"/>
  <c r="B9" i="17"/>
  <c r="H43" i="16"/>
  <c r="E43" i="16"/>
  <c r="H42" i="16"/>
  <c r="E42" i="16"/>
  <c r="H41" i="16"/>
  <c r="E41" i="16"/>
  <c r="H40" i="16"/>
  <c r="E40" i="16"/>
  <c r="H39" i="16"/>
  <c r="E39" i="16"/>
  <c r="H38" i="16"/>
  <c r="E38" i="16"/>
  <c r="H37" i="16"/>
  <c r="E37" i="16"/>
  <c r="H36" i="16"/>
  <c r="E36" i="16"/>
  <c r="H35" i="16"/>
  <c r="E35" i="16"/>
  <c r="H34" i="16"/>
  <c r="E34" i="16"/>
  <c r="H33" i="16"/>
  <c r="E33" i="16"/>
  <c r="H32" i="16"/>
  <c r="E32" i="16"/>
  <c r="H31" i="16"/>
  <c r="E31" i="16"/>
  <c r="G44" i="16"/>
  <c r="F44" i="16"/>
  <c r="D44" i="16"/>
  <c r="C44" i="16"/>
  <c r="E30" i="16"/>
  <c r="H28" i="16"/>
  <c r="E28" i="16"/>
  <c r="H27" i="16"/>
  <c r="E27" i="16"/>
  <c r="H26" i="16"/>
  <c r="E26" i="16"/>
  <c r="H25" i="16"/>
  <c r="E25" i="16"/>
  <c r="H24" i="16"/>
  <c r="E24" i="16"/>
  <c r="H23" i="16"/>
  <c r="E23" i="16"/>
  <c r="H22" i="16"/>
  <c r="E22" i="16"/>
  <c r="H21" i="16"/>
  <c r="E21" i="16"/>
  <c r="H20" i="16"/>
  <c r="E20" i="16"/>
  <c r="H19" i="16"/>
  <c r="E19" i="16"/>
  <c r="H18" i="16"/>
  <c r="E18" i="16"/>
  <c r="H17" i="16"/>
  <c r="E17" i="16"/>
  <c r="H16" i="16"/>
  <c r="E16" i="16"/>
  <c r="H15" i="16"/>
  <c r="E15" i="16"/>
  <c r="H14" i="16"/>
  <c r="E14" i="16"/>
  <c r="H13" i="16"/>
  <c r="E13" i="16"/>
  <c r="H12" i="16"/>
  <c r="E12" i="16"/>
  <c r="G29" i="16"/>
  <c r="H11" i="16"/>
  <c r="E11" i="16"/>
  <c r="H10" i="16"/>
  <c r="C29" i="16"/>
  <c r="B29" i="16"/>
  <c r="G35" i="18"/>
  <c r="O34" i="18"/>
  <c r="N34" i="18"/>
  <c r="M34" i="18"/>
  <c r="Q33" i="18"/>
  <c r="Q31" i="18"/>
  <c r="P30" i="18"/>
  <c r="M30" i="18"/>
  <c r="R29" i="18"/>
  <c r="L28" i="18"/>
  <c r="K28" i="18"/>
  <c r="J28" i="18"/>
  <c r="I28" i="18"/>
  <c r="H28" i="18"/>
  <c r="G28" i="18"/>
  <c r="F28" i="18"/>
  <c r="E28" i="18"/>
  <c r="D28" i="18"/>
  <c r="C28" i="18"/>
  <c r="N27" i="18"/>
  <c r="M27" i="18"/>
  <c r="Q26" i="18"/>
  <c r="AD25" i="18"/>
  <c r="AC25" i="18"/>
  <c r="AF25" i="18" s="1"/>
  <c r="AB25" i="18"/>
  <c r="AA25" i="18"/>
  <c r="Z25" i="18"/>
  <c r="R25" i="18"/>
  <c r="B35" i="18" s="1"/>
  <c r="N24" i="18"/>
  <c r="M24" i="18"/>
  <c r="AF23" i="18"/>
  <c r="W23" i="18"/>
  <c r="Q34" i="18" s="1"/>
  <c r="V23" i="18"/>
  <c r="P34" i="18" s="1"/>
  <c r="U23" i="18"/>
  <c r="T23" i="18"/>
  <c r="S23" i="18"/>
  <c r="AF22" i="18"/>
  <c r="W22" i="18"/>
  <c r="V22" i="18"/>
  <c r="P33" i="18" s="1"/>
  <c r="U22" i="18"/>
  <c r="O33" i="18" s="1"/>
  <c r="T22" i="18"/>
  <c r="N33" i="18" s="1"/>
  <c r="S22" i="18"/>
  <c r="M33" i="18" s="1"/>
  <c r="L22" i="18"/>
  <c r="K22" i="18"/>
  <c r="J22" i="18"/>
  <c r="I22" i="18"/>
  <c r="H22" i="18"/>
  <c r="G22" i="18"/>
  <c r="F22" i="18"/>
  <c r="E22" i="18"/>
  <c r="D22" i="18"/>
  <c r="C22" i="18"/>
  <c r="AF21" i="18"/>
  <c r="W21" i="18"/>
  <c r="Q32" i="18" s="1"/>
  <c r="V21" i="18"/>
  <c r="P32" i="18" s="1"/>
  <c r="U21" i="18"/>
  <c r="O32" i="18" s="1"/>
  <c r="T21" i="18"/>
  <c r="N32" i="18" s="1"/>
  <c r="S21" i="18"/>
  <c r="M32" i="18" s="1"/>
  <c r="AF20" i="18"/>
  <c r="W20" i="18"/>
  <c r="V20" i="18"/>
  <c r="P31" i="18" s="1"/>
  <c r="U20" i="18"/>
  <c r="O31" i="18" s="1"/>
  <c r="T20" i="18"/>
  <c r="N31" i="18" s="1"/>
  <c r="S20" i="18"/>
  <c r="M31" i="18" s="1"/>
  <c r="N20" i="18"/>
  <c r="AF19" i="18"/>
  <c r="W19" i="18"/>
  <c r="Q30" i="18" s="1"/>
  <c r="V19" i="18"/>
  <c r="U19" i="18"/>
  <c r="O30" i="18" s="1"/>
  <c r="T19" i="18"/>
  <c r="N30" i="18" s="1"/>
  <c r="S19" i="18"/>
  <c r="AF18" i="18"/>
  <c r="W18" i="18"/>
  <c r="Q27" i="18" s="1"/>
  <c r="V18" i="18"/>
  <c r="P27" i="18" s="1"/>
  <c r="U18" i="18"/>
  <c r="O27" i="18" s="1"/>
  <c r="T18" i="18"/>
  <c r="S18" i="18"/>
  <c r="L18" i="18"/>
  <c r="K18" i="18"/>
  <c r="J18" i="18"/>
  <c r="I18" i="18"/>
  <c r="I35" i="18" s="1"/>
  <c r="H18" i="18"/>
  <c r="G18" i="18"/>
  <c r="F18" i="18"/>
  <c r="F35" i="18" s="1"/>
  <c r="E18" i="18"/>
  <c r="D18" i="18"/>
  <c r="C18" i="18"/>
  <c r="AF17" i="18"/>
  <c r="W17" i="18"/>
  <c r="V17" i="18"/>
  <c r="P26" i="18" s="1"/>
  <c r="P28" i="18" s="1"/>
  <c r="U17" i="18"/>
  <c r="O26" i="18" s="1"/>
  <c r="T17" i="18"/>
  <c r="N26" i="18" s="1"/>
  <c r="S17" i="18"/>
  <c r="M26" i="18" s="1"/>
  <c r="P17" i="18"/>
  <c r="N17" i="18"/>
  <c r="M17" i="18"/>
  <c r="AF16" i="18"/>
  <c r="W16" i="18"/>
  <c r="Q25" i="18" s="1"/>
  <c r="V16" i="18"/>
  <c r="P25" i="18" s="1"/>
  <c r="U16" i="18"/>
  <c r="O25" i="18" s="1"/>
  <c r="T16" i="18"/>
  <c r="N25" i="18" s="1"/>
  <c r="S16" i="18"/>
  <c r="M25" i="18" s="1"/>
  <c r="AF15" i="18"/>
  <c r="W15" i="18"/>
  <c r="Q24" i="18" s="1"/>
  <c r="V15" i="18"/>
  <c r="P24" i="18" s="1"/>
  <c r="U15" i="18"/>
  <c r="O24" i="18" s="1"/>
  <c r="T15" i="18"/>
  <c r="S15" i="18"/>
  <c r="AF14" i="18"/>
  <c r="W14" i="18"/>
  <c r="Q21" i="18" s="1"/>
  <c r="V14" i="18"/>
  <c r="P21" i="18" s="1"/>
  <c r="U14" i="18"/>
  <c r="O21" i="18" s="1"/>
  <c r="T14" i="18"/>
  <c r="N21" i="18" s="1"/>
  <c r="S14" i="18"/>
  <c r="M21" i="18" s="1"/>
  <c r="AF13" i="18"/>
  <c r="W13" i="18"/>
  <c r="Q20" i="18" s="1"/>
  <c r="V13" i="18"/>
  <c r="P20" i="18" s="1"/>
  <c r="P22" i="18" s="1"/>
  <c r="U13" i="18"/>
  <c r="O20" i="18" s="1"/>
  <c r="O22" i="18" s="1"/>
  <c r="T13" i="18"/>
  <c r="S13" i="18"/>
  <c r="M20" i="18" s="1"/>
  <c r="W12" i="18"/>
  <c r="V12" i="18"/>
  <c r="U12" i="18"/>
  <c r="O17" i="18" s="1"/>
  <c r="T12" i="18"/>
  <c r="S12" i="18"/>
  <c r="L12" i="18"/>
  <c r="K12" i="18"/>
  <c r="K35" i="18" s="1"/>
  <c r="J12" i="18"/>
  <c r="I12" i="18"/>
  <c r="H12" i="18"/>
  <c r="G12" i="18"/>
  <c r="F12" i="18"/>
  <c r="E12" i="18"/>
  <c r="D12" i="18"/>
  <c r="C12" i="18"/>
  <c r="AF11" i="18"/>
  <c r="W11" i="18"/>
  <c r="V11" i="18"/>
  <c r="P16" i="18" s="1"/>
  <c r="U11" i="18"/>
  <c r="O16" i="18" s="1"/>
  <c r="T11" i="18"/>
  <c r="N16" i="18" s="1"/>
  <c r="S11" i="18"/>
  <c r="M16" i="18" s="1"/>
  <c r="AF10" i="18"/>
  <c r="W10" i="18"/>
  <c r="V10" i="18"/>
  <c r="P15" i="18" s="1"/>
  <c r="U10" i="18"/>
  <c r="O15" i="18" s="1"/>
  <c r="T10" i="18"/>
  <c r="N15" i="18" s="1"/>
  <c r="S10" i="18"/>
  <c r="M15" i="18" s="1"/>
  <c r="AF9" i="18"/>
  <c r="W9" i="18"/>
  <c r="V9" i="18"/>
  <c r="P14" i="18" s="1"/>
  <c r="U9" i="18"/>
  <c r="O14" i="18" s="1"/>
  <c r="T9" i="18"/>
  <c r="N14" i="18" s="1"/>
  <c r="S9" i="18"/>
  <c r="M14" i="18" s="1"/>
  <c r="AF8" i="18"/>
  <c r="W8" i="18"/>
  <c r="V8" i="18"/>
  <c r="P11" i="18" s="1"/>
  <c r="U8" i="18"/>
  <c r="O11" i="18" s="1"/>
  <c r="T8" i="18"/>
  <c r="N11" i="18" s="1"/>
  <c r="S8" i="18"/>
  <c r="M11" i="18" s="1"/>
  <c r="P8" i="18"/>
  <c r="O8" i="18"/>
  <c r="N8" i="18"/>
  <c r="M8" i="18"/>
  <c r="AF7" i="18"/>
  <c r="W7" i="18"/>
  <c r="V7" i="18"/>
  <c r="P10" i="18" s="1"/>
  <c r="U7" i="18"/>
  <c r="O10" i="18" s="1"/>
  <c r="T7" i="18"/>
  <c r="N10" i="18" s="1"/>
  <c r="S7" i="18"/>
  <c r="M10" i="18" s="1"/>
  <c r="AF6" i="18"/>
  <c r="W6" i="18"/>
  <c r="V6" i="18"/>
  <c r="P9" i="18" s="1"/>
  <c r="U6" i="18"/>
  <c r="T6" i="18"/>
  <c r="S6" i="18"/>
  <c r="M9" i="18" s="1"/>
  <c r="AF5" i="18"/>
  <c r="W5" i="18"/>
  <c r="V5" i="18"/>
  <c r="U5" i="18"/>
  <c r="T5" i="18"/>
  <c r="S5" i="18"/>
  <c r="U41" i="15"/>
  <c r="P41" i="15"/>
  <c r="K41" i="15"/>
  <c r="D41" i="15"/>
  <c r="W41" i="15"/>
  <c r="V41" i="15"/>
  <c r="T41" i="15"/>
  <c r="S41" i="15"/>
  <c r="R41" i="15"/>
  <c r="Q41" i="15"/>
  <c r="O41" i="15"/>
  <c r="N41" i="15"/>
  <c r="M41" i="15"/>
  <c r="L41" i="15"/>
  <c r="J41" i="15"/>
  <c r="I41" i="15"/>
  <c r="H41" i="15"/>
  <c r="G41" i="15"/>
  <c r="F41" i="15"/>
  <c r="E41" i="15"/>
  <c r="C41" i="15"/>
  <c r="B41" i="15"/>
  <c r="V26" i="15"/>
  <c r="Q26" i="15"/>
  <c r="K26" i="15"/>
  <c r="W26" i="15"/>
  <c r="U26" i="15"/>
  <c r="U42" i="15" s="1"/>
  <c r="T26" i="15"/>
  <c r="T42" i="15" s="1"/>
  <c r="S26" i="15"/>
  <c r="S42" i="15" s="1"/>
  <c r="R26" i="15"/>
  <c r="P26" i="15"/>
  <c r="P42" i="15" s="1"/>
  <c r="O26" i="15"/>
  <c r="O42" i="15" s="1"/>
  <c r="N26" i="15"/>
  <c r="N42" i="15" s="1"/>
  <c r="M26" i="15"/>
  <c r="L26" i="15"/>
  <c r="L42" i="15" s="1"/>
  <c r="J26" i="15"/>
  <c r="J42" i="15" s="1"/>
  <c r="I26" i="15"/>
  <c r="H26" i="15"/>
  <c r="G26" i="15"/>
  <c r="F26" i="15"/>
  <c r="F42" i="15" s="1"/>
  <c r="E26" i="15"/>
  <c r="D26" i="15"/>
  <c r="D42" i="15" s="1"/>
  <c r="C26" i="15"/>
  <c r="B26" i="15"/>
  <c r="W46" i="14"/>
  <c r="P41" i="14"/>
  <c r="D41" i="14"/>
  <c r="D42" i="14" s="1"/>
  <c r="X40" i="14"/>
  <c r="X39" i="14"/>
  <c r="X38" i="14"/>
  <c r="X37" i="14"/>
  <c r="X36" i="14"/>
  <c r="X35" i="14"/>
  <c r="X34" i="14"/>
  <c r="X33" i="14"/>
  <c r="X32" i="14"/>
  <c r="X31" i="14"/>
  <c r="X30" i="14"/>
  <c r="U41" i="14"/>
  <c r="L41" i="14"/>
  <c r="I41" i="14"/>
  <c r="X29" i="14"/>
  <c r="Q41" i="14"/>
  <c r="Q42" i="14" s="1"/>
  <c r="Q48" i="14" s="1"/>
  <c r="Q47" i="14" s="1"/>
  <c r="E41" i="14"/>
  <c r="E42" i="14" s="1"/>
  <c r="X28" i="14"/>
  <c r="W41" i="14"/>
  <c r="W42" i="14" s="1"/>
  <c r="V41" i="14"/>
  <c r="T41" i="14"/>
  <c r="S41" i="14"/>
  <c r="R41" i="14"/>
  <c r="O41" i="14"/>
  <c r="N41" i="14"/>
  <c r="N42" i="14" s="1"/>
  <c r="M41" i="14"/>
  <c r="K41" i="14"/>
  <c r="J41" i="14"/>
  <c r="H41" i="14"/>
  <c r="H42" i="14" s="1"/>
  <c r="G41" i="14"/>
  <c r="F41" i="14"/>
  <c r="C41" i="14"/>
  <c r="B41" i="14"/>
  <c r="X25" i="14"/>
  <c r="X24" i="14"/>
  <c r="X23" i="14"/>
  <c r="X22" i="14"/>
  <c r="X21" i="14"/>
  <c r="X20" i="14"/>
  <c r="X19" i="14"/>
  <c r="X18" i="14"/>
  <c r="X17" i="14"/>
  <c r="X16" i="14"/>
  <c r="X15" i="14"/>
  <c r="S26" i="14"/>
  <c r="X14" i="14"/>
  <c r="T26" i="14"/>
  <c r="H26" i="14"/>
  <c r="X13" i="14"/>
  <c r="X12" i="14"/>
  <c r="X11" i="14"/>
  <c r="X10" i="14"/>
  <c r="X9" i="14"/>
  <c r="L26" i="14"/>
  <c r="X8" i="14"/>
  <c r="W26" i="14"/>
  <c r="V26" i="14"/>
  <c r="U26" i="14"/>
  <c r="R26" i="14"/>
  <c r="Q26" i="14"/>
  <c r="P26" i="14"/>
  <c r="O26" i="14"/>
  <c r="N26" i="14"/>
  <c r="M26" i="14"/>
  <c r="K26" i="14"/>
  <c r="J26" i="14"/>
  <c r="I26" i="14"/>
  <c r="F26" i="14"/>
  <c r="E26" i="14"/>
  <c r="D26" i="14"/>
  <c r="C26" i="14"/>
  <c r="X7" i="14"/>
  <c r="R42" i="13"/>
  <c r="Q42" i="13"/>
  <c r="E42" i="13"/>
  <c r="K41" i="13"/>
  <c r="F41" i="13"/>
  <c r="N41" i="13"/>
  <c r="K40" i="13"/>
  <c r="F40" i="13"/>
  <c r="O40" i="13" s="1"/>
  <c r="N40" i="13"/>
  <c r="K39" i="13"/>
  <c r="F39" i="13"/>
  <c r="O39" i="13"/>
  <c r="N39" i="13"/>
  <c r="K38" i="13"/>
  <c r="F38" i="13"/>
  <c r="N38" i="13"/>
  <c r="K37" i="13"/>
  <c r="F37" i="13"/>
  <c r="O37" i="13" s="1"/>
  <c r="N37" i="13"/>
  <c r="K36" i="13"/>
  <c r="F36" i="13"/>
  <c r="O36" i="13" s="1"/>
  <c r="N36" i="13"/>
  <c r="K35" i="13"/>
  <c r="F35" i="13"/>
  <c r="N35" i="13"/>
  <c r="K34" i="13"/>
  <c r="F34" i="13"/>
  <c r="O34" i="13"/>
  <c r="N34" i="13"/>
  <c r="K33" i="13"/>
  <c r="F33" i="13"/>
  <c r="O33" i="13" s="1"/>
  <c r="N33" i="13"/>
  <c r="K32" i="13"/>
  <c r="F32" i="13"/>
  <c r="N32" i="13"/>
  <c r="K31" i="13"/>
  <c r="F31" i="13"/>
  <c r="O31" i="13" s="1"/>
  <c r="N31" i="13"/>
  <c r="S42" i="13"/>
  <c r="L42" i="13"/>
  <c r="G42" i="13"/>
  <c r="F30" i="13"/>
  <c r="O30" i="13" s="1"/>
  <c r="N30" i="13"/>
  <c r="N29" i="13"/>
  <c r="K29" i="13"/>
  <c r="F29" i="13"/>
  <c r="C42" i="13"/>
  <c r="M42" i="13"/>
  <c r="K28" i="13"/>
  <c r="J42" i="13"/>
  <c r="I42" i="13"/>
  <c r="H42" i="13"/>
  <c r="D42" i="13"/>
  <c r="B42" i="13"/>
  <c r="R27" i="13"/>
  <c r="Q27" i="13"/>
  <c r="K26" i="13"/>
  <c r="F26" i="13"/>
  <c r="N26" i="13"/>
  <c r="K25" i="13"/>
  <c r="F25" i="13"/>
  <c r="O25" i="13" s="1"/>
  <c r="N25" i="13"/>
  <c r="K24" i="13"/>
  <c r="F24" i="13"/>
  <c r="O24" i="13"/>
  <c r="N24" i="13"/>
  <c r="K23" i="13"/>
  <c r="F23" i="13"/>
  <c r="N23" i="13"/>
  <c r="K22" i="13"/>
  <c r="F22" i="13"/>
  <c r="N22" i="13"/>
  <c r="K21" i="13"/>
  <c r="F21" i="13"/>
  <c r="O21" i="13"/>
  <c r="N21" i="13"/>
  <c r="K20" i="13"/>
  <c r="F20" i="13"/>
  <c r="N20" i="13"/>
  <c r="K19" i="13"/>
  <c r="F19" i="13"/>
  <c r="O19" i="13" s="1"/>
  <c r="N19" i="13"/>
  <c r="K18" i="13"/>
  <c r="F18" i="13"/>
  <c r="O18" i="13" s="1"/>
  <c r="N18" i="13"/>
  <c r="K17" i="13"/>
  <c r="F17" i="13"/>
  <c r="N17" i="13"/>
  <c r="K16" i="13"/>
  <c r="F16" i="13"/>
  <c r="O16" i="13" s="1"/>
  <c r="N16" i="13"/>
  <c r="K15" i="13"/>
  <c r="F15" i="13"/>
  <c r="O15" i="13" s="1"/>
  <c r="N15" i="13"/>
  <c r="K14" i="13"/>
  <c r="F14" i="13"/>
  <c r="N14" i="13"/>
  <c r="K13" i="13"/>
  <c r="F13" i="13"/>
  <c r="O13" i="13" s="1"/>
  <c r="N13" i="13"/>
  <c r="K12" i="13"/>
  <c r="F12" i="13"/>
  <c r="O12" i="13" s="1"/>
  <c r="N12" i="13"/>
  <c r="K11" i="13"/>
  <c r="F11" i="13"/>
  <c r="N11" i="13"/>
  <c r="K10" i="13"/>
  <c r="F10" i="13"/>
  <c r="O10" i="13" s="1"/>
  <c r="N10" i="13"/>
  <c r="K9" i="13"/>
  <c r="N9" i="13"/>
  <c r="E27" i="13"/>
  <c r="D27" i="13"/>
  <c r="S27" i="13"/>
  <c r="M27" i="13"/>
  <c r="K8" i="13"/>
  <c r="J27" i="13"/>
  <c r="J43" i="13" s="1"/>
  <c r="H27" i="13"/>
  <c r="G27" i="13"/>
  <c r="F8" i="13"/>
  <c r="C27" i="13"/>
  <c r="B27" i="13"/>
  <c r="E44" i="12"/>
  <c r="H43" i="12"/>
  <c r="E43" i="12"/>
  <c r="I43" i="12" s="1"/>
  <c r="S42" i="12"/>
  <c r="U42" i="12" s="1"/>
  <c r="E42" i="12"/>
  <c r="S41" i="12"/>
  <c r="U41" i="12" s="1"/>
  <c r="L41" i="12"/>
  <c r="E41" i="12"/>
  <c r="S40" i="12"/>
  <c r="U40" i="12" s="1"/>
  <c r="L40" i="12"/>
  <c r="E40" i="12"/>
  <c r="S39" i="12"/>
  <c r="U39" i="12" s="1"/>
  <c r="E39" i="12"/>
  <c r="I39" i="12" s="1"/>
  <c r="S38" i="12"/>
  <c r="U38" i="12" s="1"/>
  <c r="L38" i="12"/>
  <c r="E38" i="12"/>
  <c r="S37" i="12"/>
  <c r="U37" i="12" s="1"/>
  <c r="L37" i="12"/>
  <c r="E37" i="12"/>
  <c r="I37" i="12" s="1"/>
  <c r="S36" i="12"/>
  <c r="U36" i="12" s="1"/>
  <c r="L36" i="12"/>
  <c r="E36" i="12"/>
  <c r="S35" i="12"/>
  <c r="U35" i="12" s="1"/>
  <c r="L35" i="12"/>
  <c r="E35" i="12"/>
  <c r="S34" i="12"/>
  <c r="U34" i="12" s="1"/>
  <c r="L34" i="12"/>
  <c r="E34" i="12"/>
  <c r="S33" i="12"/>
  <c r="U33" i="12" s="1"/>
  <c r="L33" i="12"/>
  <c r="E33" i="12"/>
  <c r="S32" i="12"/>
  <c r="U32" i="12" s="1"/>
  <c r="L32" i="12"/>
  <c r="E32" i="12"/>
  <c r="S31" i="12"/>
  <c r="U31" i="12" s="1"/>
  <c r="L31" i="12"/>
  <c r="E31" i="12"/>
  <c r="I31" i="12" s="1"/>
  <c r="S30" i="12"/>
  <c r="U30" i="12" s="1"/>
  <c r="M43" i="12"/>
  <c r="L30" i="12"/>
  <c r="E30" i="12"/>
  <c r="Q43" i="12"/>
  <c r="S29" i="12"/>
  <c r="U29" i="12" s="1"/>
  <c r="L29" i="12"/>
  <c r="E29" i="12"/>
  <c r="B43" i="12"/>
  <c r="E28" i="12"/>
  <c r="S27" i="12"/>
  <c r="U27" i="12" s="1"/>
  <c r="L27" i="12"/>
  <c r="E27" i="12"/>
  <c r="S26" i="12"/>
  <c r="U26" i="12" s="1"/>
  <c r="L26" i="12"/>
  <c r="E26" i="12"/>
  <c r="S25" i="12"/>
  <c r="U25" i="12" s="1"/>
  <c r="L25" i="12"/>
  <c r="E25" i="12"/>
  <c r="V25" i="12" s="1"/>
  <c r="S24" i="12"/>
  <c r="U24" i="12" s="1"/>
  <c r="L24" i="12"/>
  <c r="E24" i="12"/>
  <c r="S23" i="12"/>
  <c r="U23" i="12" s="1"/>
  <c r="L23" i="12"/>
  <c r="E23" i="12"/>
  <c r="U22" i="12"/>
  <c r="S22" i="12"/>
  <c r="L22" i="12"/>
  <c r="E22" i="12"/>
  <c r="S21" i="12"/>
  <c r="U21" i="12" s="1"/>
  <c r="L21" i="12"/>
  <c r="E21" i="12"/>
  <c r="S20" i="12"/>
  <c r="U20" i="12" s="1"/>
  <c r="L20" i="12"/>
  <c r="E20" i="12"/>
  <c r="S19" i="12"/>
  <c r="U19" i="12" s="1"/>
  <c r="L19" i="12"/>
  <c r="E19" i="12"/>
  <c r="V19" i="12" s="1"/>
  <c r="S18" i="12"/>
  <c r="U18" i="12" s="1"/>
  <c r="L18" i="12"/>
  <c r="E18" i="12"/>
  <c r="S17" i="12"/>
  <c r="U17" i="12" s="1"/>
  <c r="L17" i="12"/>
  <c r="E17" i="12"/>
  <c r="S16" i="12"/>
  <c r="U16" i="12" s="1"/>
  <c r="L16" i="12"/>
  <c r="E16" i="12"/>
  <c r="S15" i="12"/>
  <c r="U15" i="12" s="1"/>
  <c r="L15" i="12"/>
  <c r="E15" i="12"/>
  <c r="S14" i="12"/>
  <c r="U14" i="12" s="1"/>
  <c r="L14" i="12"/>
  <c r="E14" i="12"/>
  <c r="S13" i="12"/>
  <c r="U13" i="12" s="1"/>
  <c r="L13" i="12"/>
  <c r="H13" i="12"/>
  <c r="H28" i="12" s="1"/>
  <c r="H44" i="12" s="1"/>
  <c r="E13" i="12"/>
  <c r="S12" i="12"/>
  <c r="U12" i="12" s="1"/>
  <c r="L12" i="12"/>
  <c r="E12" i="12"/>
  <c r="L11" i="12"/>
  <c r="E11" i="12"/>
  <c r="S10" i="12"/>
  <c r="U10" i="12" s="1"/>
  <c r="L10" i="12"/>
  <c r="E10" i="12"/>
  <c r="V10" i="12" s="1"/>
  <c r="Q28" i="12"/>
  <c r="S9" i="12"/>
  <c r="U9" i="12" s="1"/>
  <c r="N28" i="12"/>
  <c r="M28" i="12"/>
  <c r="L9" i="12"/>
  <c r="E9" i="12"/>
  <c r="I9" i="12" s="1"/>
  <c r="B28" i="12"/>
  <c r="D42" i="11"/>
  <c r="D41" i="11"/>
  <c r="G40" i="11"/>
  <c r="D40" i="11"/>
  <c r="G39" i="11"/>
  <c r="D39" i="11"/>
  <c r="G38" i="11"/>
  <c r="D38" i="11"/>
  <c r="G37" i="11"/>
  <c r="D37" i="11"/>
  <c r="G36" i="11"/>
  <c r="D36" i="11"/>
  <c r="G35" i="11"/>
  <c r="D35" i="11"/>
  <c r="G34" i="11"/>
  <c r="D34" i="11"/>
  <c r="I34" i="11" s="1"/>
  <c r="K34" i="11" s="1"/>
  <c r="G33" i="11"/>
  <c r="D33" i="11"/>
  <c r="G32" i="11"/>
  <c r="D32" i="11"/>
  <c r="G31" i="11"/>
  <c r="D31" i="11"/>
  <c r="G30" i="11"/>
  <c r="D30" i="11"/>
  <c r="I30" i="11" s="1"/>
  <c r="K30" i="11" s="1"/>
  <c r="G29" i="11"/>
  <c r="D29" i="11"/>
  <c r="G28" i="11"/>
  <c r="D28" i="11"/>
  <c r="G27" i="11"/>
  <c r="D27" i="11"/>
  <c r="G25" i="11"/>
  <c r="D25" i="11"/>
  <c r="G24" i="11"/>
  <c r="D24" i="11"/>
  <c r="G23" i="11"/>
  <c r="D23" i="11"/>
  <c r="G22" i="11"/>
  <c r="D22" i="11"/>
  <c r="G21" i="11"/>
  <c r="D21" i="11"/>
  <c r="G20" i="11"/>
  <c r="D20" i="11"/>
  <c r="G19" i="11"/>
  <c r="D19" i="11"/>
  <c r="G18" i="11"/>
  <c r="D18" i="11"/>
  <c r="I18" i="11" s="1"/>
  <c r="K18" i="11" s="1"/>
  <c r="G17" i="11"/>
  <c r="D17" i="11"/>
  <c r="G16" i="11"/>
  <c r="D16" i="11"/>
  <c r="G15" i="11"/>
  <c r="D15" i="11"/>
  <c r="G14" i="11"/>
  <c r="C26" i="11"/>
  <c r="G13" i="11"/>
  <c r="D13" i="11"/>
  <c r="G12" i="11"/>
  <c r="D12" i="11"/>
  <c r="G11" i="11"/>
  <c r="D11" i="11"/>
  <c r="G10" i="11"/>
  <c r="D10" i="11"/>
  <c r="I10" i="11" s="1"/>
  <c r="K10" i="11" s="1"/>
  <c r="G9" i="11"/>
  <c r="D9" i="11"/>
  <c r="G8" i="11"/>
  <c r="D8" i="11"/>
  <c r="H26" i="11"/>
  <c r="H42" i="11" s="1"/>
  <c r="F26" i="11"/>
  <c r="E26" i="11"/>
  <c r="B26" i="11"/>
  <c r="D44" i="17" l="1"/>
  <c r="F44" i="17"/>
  <c r="C45" i="16"/>
  <c r="C35" i="18"/>
  <c r="Q35" i="18"/>
  <c r="D35" i="18"/>
  <c r="M28" i="18"/>
  <c r="L35" i="18"/>
  <c r="E35" i="18"/>
  <c r="J35" i="18"/>
  <c r="T25" i="18"/>
  <c r="P18" i="18"/>
  <c r="H35" i="18"/>
  <c r="S25" i="18"/>
  <c r="O28" i="18"/>
  <c r="U25" i="18"/>
  <c r="M22" i="18"/>
  <c r="N22" i="18"/>
  <c r="M18" i="18"/>
  <c r="G42" i="15"/>
  <c r="W42" i="15"/>
  <c r="K42" i="15"/>
  <c r="B42" i="15"/>
  <c r="K42" i="14"/>
  <c r="M42" i="14"/>
  <c r="P42" i="14"/>
  <c r="P48" i="14" s="1"/>
  <c r="P47" i="14" s="1"/>
  <c r="T42" i="14"/>
  <c r="T48" i="14" s="1"/>
  <c r="T47" i="14" s="1"/>
  <c r="H43" i="13"/>
  <c r="O22" i="13"/>
  <c r="N42" i="13"/>
  <c r="Q43" i="13"/>
  <c r="R43" i="13"/>
  <c r="I10" i="12"/>
  <c r="B44" i="12"/>
  <c r="L28" i="12"/>
  <c r="O28" i="12" s="1"/>
  <c r="S28" i="12" s="1"/>
  <c r="U28" i="12" s="1"/>
  <c r="F42" i="19"/>
  <c r="F43" i="19" s="1"/>
  <c r="I42" i="19"/>
  <c r="B43" i="19"/>
  <c r="D43" i="19"/>
  <c r="I8" i="19"/>
  <c r="I27" i="19" s="1"/>
  <c r="I29" i="19"/>
  <c r="E43" i="19"/>
  <c r="C28" i="17"/>
  <c r="C43" i="17"/>
  <c r="G43" i="17"/>
  <c r="G44" i="17" s="1"/>
  <c r="B29" i="17"/>
  <c r="B10" i="17"/>
  <c r="B13" i="17"/>
  <c r="B16" i="17"/>
  <c r="B19" i="17"/>
  <c r="B22" i="17"/>
  <c r="B25" i="17"/>
  <c r="B31" i="17"/>
  <c r="B34" i="17"/>
  <c r="B37" i="17"/>
  <c r="B40" i="17"/>
  <c r="I19" i="16"/>
  <c r="I33" i="16"/>
  <c r="I23" i="16"/>
  <c r="I31" i="16"/>
  <c r="I15" i="16"/>
  <c r="I28" i="16"/>
  <c r="I35" i="16"/>
  <c r="I42" i="16"/>
  <c r="I13" i="16"/>
  <c r="I40" i="16"/>
  <c r="H29" i="16"/>
  <c r="I17" i="16"/>
  <c r="I24" i="16"/>
  <c r="I22" i="16"/>
  <c r="I26" i="16"/>
  <c r="I36" i="16"/>
  <c r="I34" i="16"/>
  <c r="I38" i="16"/>
  <c r="I11" i="16"/>
  <c r="I18" i="16"/>
  <c r="I43" i="16"/>
  <c r="I16" i="16"/>
  <c r="I20" i="16"/>
  <c r="I27" i="16"/>
  <c r="E44" i="16"/>
  <c r="G45" i="16"/>
  <c r="I25" i="16"/>
  <c r="I32" i="16"/>
  <c r="I39" i="16"/>
  <c r="I12" i="16"/>
  <c r="I37" i="16"/>
  <c r="B45" i="16"/>
  <c r="I14" i="16"/>
  <c r="I21" i="16"/>
  <c r="I41" i="16"/>
  <c r="E10" i="16"/>
  <c r="D29" i="16"/>
  <c r="D45" i="16" s="1"/>
  <c r="F29" i="16"/>
  <c r="F45" i="16" s="1"/>
  <c r="H30" i="16"/>
  <c r="H44" i="16" s="1"/>
  <c r="B44" i="16"/>
  <c r="P12" i="18"/>
  <c r="P35" i="18" s="1"/>
  <c r="V29" i="18" s="1"/>
  <c r="M12" i="18"/>
  <c r="N18" i="18"/>
  <c r="N19" i="18"/>
  <c r="O18" i="18"/>
  <c r="N29" i="18"/>
  <c r="N28" i="18"/>
  <c r="V25" i="18"/>
  <c r="N23" i="18"/>
  <c r="R30" i="18"/>
  <c r="N9" i="18"/>
  <c r="N12" i="18" s="1"/>
  <c r="N35" i="18" s="1"/>
  <c r="T29" i="18" s="1"/>
  <c r="T30" i="18" s="1"/>
  <c r="N13" i="18"/>
  <c r="O9" i="18"/>
  <c r="O12" i="18" s="1"/>
  <c r="H42" i="15"/>
  <c r="Q42" i="15"/>
  <c r="I42" i="15"/>
  <c r="V42" i="15"/>
  <c r="M42" i="15"/>
  <c r="C42" i="15"/>
  <c r="E42" i="15"/>
  <c r="R42" i="15"/>
  <c r="X41" i="14"/>
  <c r="C42" i="14"/>
  <c r="O42" i="14"/>
  <c r="X26" i="14"/>
  <c r="F42" i="14"/>
  <c r="R42" i="14"/>
  <c r="R48" i="14" s="1"/>
  <c r="R47" i="14" s="1"/>
  <c r="S42" i="14"/>
  <c r="S48" i="14" s="1"/>
  <c r="S47" i="14" s="1"/>
  <c r="I42" i="14"/>
  <c r="U42" i="14"/>
  <c r="U48" i="14" s="1"/>
  <c r="U47" i="14" s="1"/>
  <c r="J42" i="14"/>
  <c r="V42" i="14"/>
  <c r="V48" i="14" s="1"/>
  <c r="V47" i="14" s="1"/>
  <c r="L42" i="14"/>
  <c r="G26" i="14"/>
  <c r="G42" i="14" s="1"/>
  <c r="X27" i="14"/>
  <c r="B26" i="14"/>
  <c r="B42" i="14" s="1"/>
  <c r="P16" i="13"/>
  <c r="P18" i="13"/>
  <c r="S43" i="13"/>
  <c r="M43" i="13"/>
  <c r="P30" i="13"/>
  <c r="P36" i="13"/>
  <c r="P12" i="13"/>
  <c r="P37" i="13"/>
  <c r="P13" i="13"/>
  <c r="P19" i="13"/>
  <c r="P25" i="13"/>
  <c r="P31" i="13"/>
  <c r="P24" i="13"/>
  <c r="P39" i="13"/>
  <c r="B43" i="13"/>
  <c r="C43" i="13"/>
  <c r="P40" i="13"/>
  <c r="P15" i="13"/>
  <c r="P21" i="13"/>
  <c r="P33" i="13"/>
  <c r="D43" i="13"/>
  <c r="F27" i="13"/>
  <c r="P34" i="13"/>
  <c r="G43" i="13"/>
  <c r="P10" i="13"/>
  <c r="K42" i="13"/>
  <c r="N8" i="13"/>
  <c r="O32" i="13"/>
  <c r="O35" i="13"/>
  <c r="O8" i="13"/>
  <c r="O11" i="13"/>
  <c r="O14" i="13"/>
  <c r="O17" i="13"/>
  <c r="O20" i="13"/>
  <c r="O23" i="13"/>
  <c r="O26" i="13"/>
  <c r="O29" i="13"/>
  <c r="O38" i="13"/>
  <c r="O41" i="13"/>
  <c r="F9" i="13"/>
  <c r="I27" i="13"/>
  <c r="I43" i="13" s="1"/>
  <c r="N28" i="13"/>
  <c r="K30" i="13"/>
  <c r="E43" i="13"/>
  <c r="L27" i="13"/>
  <c r="F28" i="13"/>
  <c r="O28" i="13" s="1"/>
  <c r="K10" i="12"/>
  <c r="W10" i="12"/>
  <c r="X10" i="12" s="1"/>
  <c r="I13" i="12"/>
  <c r="V13" i="12"/>
  <c r="K31" i="12"/>
  <c r="W31" i="12"/>
  <c r="I34" i="12"/>
  <c r="V34" i="12"/>
  <c r="V14" i="12"/>
  <c r="I14" i="12"/>
  <c r="V26" i="12"/>
  <c r="I26" i="12"/>
  <c r="I28" i="12"/>
  <c r="V28" i="12"/>
  <c r="I15" i="12"/>
  <c r="V15" i="12"/>
  <c r="I17" i="12"/>
  <c r="V17" i="12"/>
  <c r="I18" i="12"/>
  <c r="V18" i="12"/>
  <c r="K37" i="12"/>
  <c r="W37" i="12"/>
  <c r="I40" i="12"/>
  <c r="V40" i="12"/>
  <c r="W39" i="12"/>
  <c r="K39" i="12"/>
  <c r="V20" i="12"/>
  <c r="I20" i="12"/>
  <c r="I41" i="12"/>
  <c r="V41" i="12"/>
  <c r="I42" i="12"/>
  <c r="V42" i="12"/>
  <c r="W9" i="12"/>
  <c r="K9" i="12"/>
  <c r="I21" i="12"/>
  <c r="V21" i="12"/>
  <c r="I22" i="12"/>
  <c r="V22" i="12"/>
  <c r="I16" i="12"/>
  <c r="V16" i="12"/>
  <c r="I29" i="12"/>
  <c r="V29" i="12"/>
  <c r="I30" i="12"/>
  <c r="V30" i="12"/>
  <c r="K43" i="12"/>
  <c r="I33" i="12"/>
  <c r="V33" i="12"/>
  <c r="I11" i="12"/>
  <c r="V11" i="12"/>
  <c r="I12" i="12"/>
  <c r="V12" i="12"/>
  <c r="I23" i="12"/>
  <c r="V23" i="12"/>
  <c r="I24" i="12"/>
  <c r="V24" i="12"/>
  <c r="V32" i="12"/>
  <c r="I32" i="12"/>
  <c r="I27" i="12"/>
  <c r="V27" i="12"/>
  <c r="I35" i="12"/>
  <c r="V35" i="12"/>
  <c r="I36" i="12"/>
  <c r="V36" i="12"/>
  <c r="M44" i="12"/>
  <c r="Q44" i="12"/>
  <c r="I38" i="12"/>
  <c r="V38" i="12"/>
  <c r="I44" i="12"/>
  <c r="S11" i="12"/>
  <c r="U11" i="12" s="1"/>
  <c r="V31" i="12"/>
  <c r="V37" i="12"/>
  <c r="L39" i="12"/>
  <c r="L43" i="12" s="1"/>
  <c r="I19" i="12"/>
  <c r="I25" i="12"/>
  <c r="V9" i="12"/>
  <c r="N43" i="12"/>
  <c r="N44" i="12" s="1"/>
  <c r="V39" i="12"/>
  <c r="I17" i="11"/>
  <c r="K17" i="11" s="1"/>
  <c r="I19" i="11"/>
  <c r="K19" i="11" s="1"/>
  <c r="I21" i="11"/>
  <c r="K21" i="11" s="1"/>
  <c r="I29" i="11"/>
  <c r="K29" i="11" s="1"/>
  <c r="G41" i="11"/>
  <c r="I31" i="11"/>
  <c r="K31" i="11" s="1"/>
  <c r="I25" i="11"/>
  <c r="K25" i="11" s="1"/>
  <c r="I33" i="11"/>
  <c r="K33" i="11" s="1"/>
  <c r="I16" i="11"/>
  <c r="K16" i="11" s="1"/>
  <c r="D26" i="11"/>
  <c r="I35" i="11"/>
  <c r="K35" i="11" s="1"/>
  <c r="I37" i="11"/>
  <c r="K37" i="11" s="1"/>
  <c r="I8" i="11"/>
  <c r="K8" i="11" s="1"/>
  <c r="I36" i="11"/>
  <c r="K36" i="11" s="1"/>
  <c r="I38" i="11"/>
  <c r="K38" i="11" s="1"/>
  <c r="I40" i="11"/>
  <c r="K40" i="11" s="1"/>
  <c r="I12" i="11"/>
  <c r="K12" i="11" s="1"/>
  <c r="I23" i="11"/>
  <c r="K23" i="11" s="1"/>
  <c r="I9" i="11"/>
  <c r="K9" i="11" s="1"/>
  <c r="I20" i="11"/>
  <c r="K20" i="11" s="1"/>
  <c r="I28" i="11"/>
  <c r="K28" i="11" s="1"/>
  <c r="K11" i="11"/>
  <c r="I13" i="11"/>
  <c r="K13" i="11" s="1"/>
  <c r="I32" i="11"/>
  <c r="K32" i="11" s="1"/>
  <c r="I22" i="11"/>
  <c r="K22" i="11" s="1"/>
  <c r="I24" i="11"/>
  <c r="K24" i="11" s="1"/>
  <c r="I15" i="11"/>
  <c r="K15" i="11" s="1"/>
  <c r="D14" i="11"/>
  <c r="I27" i="11"/>
  <c r="I39" i="11"/>
  <c r="K39" i="11" s="1"/>
  <c r="D7" i="11"/>
  <c r="G7" i="11"/>
  <c r="G26" i="11" s="1"/>
  <c r="E41" i="11"/>
  <c r="E42" i="11" s="1"/>
  <c r="O35" i="18" l="1"/>
  <c r="U29" i="18" s="1"/>
  <c r="U30" i="18" s="1"/>
  <c r="N36" i="18"/>
  <c r="M35" i="18"/>
  <c r="S29" i="18" s="1"/>
  <c r="S30" i="18" s="1"/>
  <c r="V30" i="18"/>
  <c r="W47" i="14"/>
  <c r="W48" i="14" s="1"/>
  <c r="X42" i="14"/>
  <c r="P22" i="13"/>
  <c r="O9" i="13"/>
  <c r="X37" i="12"/>
  <c r="X31" i="12"/>
  <c r="I43" i="19"/>
  <c r="B43" i="17"/>
  <c r="B28" i="17"/>
  <c r="C44" i="17"/>
  <c r="I44" i="16"/>
  <c r="I10" i="16"/>
  <c r="E29" i="16"/>
  <c r="H45" i="16"/>
  <c r="I30" i="16"/>
  <c r="P20" i="13"/>
  <c r="P17" i="13"/>
  <c r="P14" i="13"/>
  <c r="P26" i="13"/>
  <c r="F42" i="13"/>
  <c r="K27" i="13"/>
  <c r="K43" i="13" s="1"/>
  <c r="L43" i="13"/>
  <c r="P41" i="13"/>
  <c r="P11" i="13"/>
  <c r="O42" i="13"/>
  <c r="P28" i="13"/>
  <c r="P38" i="13"/>
  <c r="P29" i="13"/>
  <c r="P32" i="13"/>
  <c r="P23" i="13"/>
  <c r="O27" i="13"/>
  <c r="P8" i="13"/>
  <c r="P35" i="13"/>
  <c r="N43" i="13"/>
  <c r="N27" i="13"/>
  <c r="K32" i="12"/>
  <c r="W32" i="12"/>
  <c r="X32" i="12" s="1"/>
  <c r="W21" i="12"/>
  <c r="X21" i="12" s="1"/>
  <c r="K21" i="12"/>
  <c r="K38" i="12"/>
  <c r="W38" i="12"/>
  <c r="X38" i="12" s="1"/>
  <c r="X9" i="12"/>
  <c r="W27" i="12"/>
  <c r="X27" i="12" s="1"/>
  <c r="K27" i="12"/>
  <c r="K44" i="12"/>
  <c r="K40" i="12"/>
  <c r="W40" i="12"/>
  <c r="X40" i="12" s="1"/>
  <c r="K24" i="12"/>
  <c r="W24" i="12"/>
  <c r="X24" i="12" s="1"/>
  <c r="K26" i="12"/>
  <c r="W26" i="12"/>
  <c r="X26" i="12" s="1"/>
  <c r="W33" i="12"/>
  <c r="X33" i="12" s="1"/>
  <c r="K33" i="12"/>
  <c r="K14" i="12"/>
  <c r="W14" i="12"/>
  <c r="X14" i="12" s="1"/>
  <c r="K30" i="12"/>
  <c r="W30" i="12"/>
  <c r="X30" i="12" s="1"/>
  <c r="K42" i="12"/>
  <c r="W42" i="12"/>
  <c r="X42" i="12" s="1"/>
  <c r="K18" i="12"/>
  <c r="W18" i="12"/>
  <c r="X18" i="12" s="1"/>
  <c r="K34" i="12"/>
  <c r="W34" i="12"/>
  <c r="X34" i="12" s="1"/>
  <c r="O43" i="12"/>
  <c r="S43" i="12" s="1"/>
  <c r="L44" i="12"/>
  <c r="O44" i="12" s="1"/>
  <c r="S44" i="12" s="1"/>
  <c r="U44" i="12" s="1"/>
  <c r="K23" i="12"/>
  <c r="W23" i="12"/>
  <c r="X23" i="12" s="1"/>
  <c r="V43" i="12"/>
  <c r="V44" i="12" s="1"/>
  <c r="K25" i="12"/>
  <c r="W25" i="12"/>
  <c r="X25" i="12" s="1"/>
  <c r="K29" i="12"/>
  <c r="W29" i="12"/>
  <c r="X29" i="12" s="1"/>
  <c r="K41" i="12"/>
  <c r="W41" i="12"/>
  <c r="X41" i="12" s="1"/>
  <c r="K17" i="12"/>
  <c r="W17" i="12"/>
  <c r="X17" i="12" s="1"/>
  <c r="K19" i="12"/>
  <c r="W19" i="12"/>
  <c r="X19" i="12" s="1"/>
  <c r="K36" i="12"/>
  <c r="W36" i="12"/>
  <c r="X36" i="12" s="1"/>
  <c r="K12" i="12"/>
  <c r="W12" i="12"/>
  <c r="X12" i="12" s="1"/>
  <c r="W20" i="12"/>
  <c r="X20" i="12" s="1"/>
  <c r="K20" i="12"/>
  <c r="K16" i="12"/>
  <c r="W16" i="12"/>
  <c r="X16" i="12" s="1"/>
  <c r="W15" i="12"/>
  <c r="X15" i="12" s="1"/>
  <c r="K15" i="12"/>
  <c r="K13" i="12"/>
  <c r="W13" i="12"/>
  <c r="X13" i="12" s="1"/>
  <c r="K35" i="12"/>
  <c r="W35" i="12"/>
  <c r="X35" i="12" s="1"/>
  <c r="K11" i="12"/>
  <c r="W11" i="12"/>
  <c r="X11" i="12" s="1"/>
  <c r="K22" i="12"/>
  <c r="W22" i="12"/>
  <c r="X22" i="12" s="1"/>
  <c r="X39" i="12"/>
  <c r="W28" i="12"/>
  <c r="X28" i="12" s="1"/>
  <c r="K28" i="12"/>
  <c r="I14" i="11"/>
  <c r="K14" i="11" s="1"/>
  <c r="G42" i="11"/>
  <c r="I41" i="11"/>
  <c r="K27" i="11"/>
  <c r="I7" i="11"/>
  <c r="P9" i="13" l="1"/>
  <c r="F43" i="13"/>
  <c r="B44" i="17"/>
  <c r="E45" i="16"/>
  <c r="I29" i="16"/>
  <c r="P27" i="13"/>
  <c r="P42" i="13"/>
  <c r="O43" i="13"/>
  <c r="W44" i="12"/>
  <c r="X44" i="12" s="1"/>
  <c r="U43" i="12"/>
  <c r="W43" i="12"/>
  <c r="X43" i="12" s="1"/>
  <c r="K41" i="11"/>
  <c r="K7" i="11"/>
  <c r="I26" i="11"/>
  <c r="K26" i="11" s="1"/>
  <c r="I45" i="16" l="1"/>
  <c r="P43" i="13"/>
  <c r="I42" i="11"/>
  <c r="K42" i="11" s="1"/>
  <c r="N25" i="9" l="1"/>
  <c r="E24" i="9"/>
  <c r="G25" i="9"/>
  <c r="F25" i="9"/>
  <c r="D25" i="9"/>
  <c r="C25" i="9"/>
  <c r="N22" i="9"/>
  <c r="L21" i="9"/>
  <c r="P21" i="9" s="1"/>
  <c r="E20" i="9"/>
  <c r="I22" i="9"/>
  <c r="G22" i="9"/>
  <c r="N18" i="9"/>
  <c r="J18" i="9"/>
  <c r="C18" i="9"/>
  <c r="G18" i="9"/>
  <c r="N15" i="9"/>
  <c r="J15" i="9"/>
  <c r="L14" i="9"/>
  <c r="E12" i="9"/>
  <c r="N11" i="9"/>
  <c r="C11" i="9"/>
  <c r="G11" i="9"/>
  <c r="E9" i="9"/>
  <c r="N24" i="8"/>
  <c r="L25" i="8" s="1"/>
  <c r="E33" i="8"/>
  <c r="M22" i="8"/>
  <c r="M33" i="8" s="1"/>
  <c r="L22" i="8"/>
  <c r="L33" i="8" s="1"/>
  <c r="J22" i="8"/>
  <c r="J33" i="8" s="1"/>
  <c r="N20" i="8"/>
  <c r="G21" i="8" s="1"/>
  <c r="H21" i="8"/>
  <c r="F20" i="8"/>
  <c r="N18" i="8"/>
  <c r="F18" i="8"/>
  <c r="D19" i="8"/>
  <c r="G22" i="8"/>
  <c r="F16" i="8"/>
  <c r="N14" i="8"/>
  <c r="I15" i="8" s="1"/>
  <c r="L15" i="8"/>
  <c r="H15" i="8"/>
  <c r="F14" i="8"/>
  <c r="F15" i="8" s="1"/>
  <c r="K22" i="8"/>
  <c r="N12" i="8"/>
  <c r="D22" i="8"/>
  <c r="C22" i="8"/>
  <c r="I22" i="8"/>
  <c r="H22" i="8"/>
  <c r="F10" i="8"/>
  <c r="F44" i="5"/>
  <c r="C44" i="5" s="1"/>
  <c r="E44" i="5"/>
  <c r="V43" i="5"/>
  <c r="F43" i="5"/>
  <c r="C43" i="5" s="1"/>
  <c r="T42" i="5"/>
  <c r="F42" i="5"/>
  <c r="E42" i="5" s="1"/>
  <c r="T41" i="5"/>
  <c r="O41" i="5"/>
  <c r="Q41" i="5" s="1"/>
  <c r="F41" i="5"/>
  <c r="S41" i="5" s="1"/>
  <c r="T40" i="5"/>
  <c r="O40" i="5"/>
  <c r="Q40" i="5" s="1"/>
  <c r="F40" i="5"/>
  <c r="C40" i="5" s="1"/>
  <c r="E40" i="5"/>
  <c r="T39" i="5"/>
  <c r="F39" i="5"/>
  <c r="T38" i="5"/>
  <c r="O38" i="5"/>
  <c r="J38" i="5"/>
  <c r="H38" i="5"/>
  <c r="F38" i="5"/>
  <c r="E38" i="5"/>
  <c r="T37" i="5"/>
  <c r="O37" i="5"/>
  <c r="Q37" i="5" s="1"/>
  <c r="N37" i="5"/>
  <c r="F37" i="5"/>
  <c r="T36" i="5"/>
  <c r="O36" i="5"/>
  <c r="Q36" i="5" s="1"/>
  <c r="F36" i="5"/>
  <c r="E36" i="5"/>
  <c r="C36" i="5"/>
  <c r="U43" i="5"/>
  <c r="T35" i="5"/>
  <c r="F35" i="5"/>
  <c r="T34" i="5"/>
  <c r="O34" i="5"/>
  <c r="L34" i="5" s="1"/>
  <c r="F34" i="5"/>
  <c r="E34" i="5"/>
  <c r="T33" i="5"/>
  <c r="O33" i="5"/>
  <c r="Q33" i="5" s="1"/>
  <c r="F33" i="5"/>
  <c r="E33" i="5" s="1"/>
  <c r="T32" i="5"/>
  <c r="O32" i="5"/>
  <c r="Q32" i="5" s="1"/>
  <c r="F32" i="5"/>
  <c r="C32" i="5" s="1"/>
  <c r="E32" i="5"/>
  <c r="T31" i="5"/>
  <c r="I43" i="5"/>
  <c r="F31" i="5"/>
  <c r="M43" i="5"/>
  <c r="O30" i="5"/>
  <c r="J30" i="5" s="1"/>
  <c r="F30" i="5"/>
  <c r="E30" i="5" s="1"/>
  <c r="T29" i="5"/>
  <c r="O29" i="5"/>
  <c r="Q29" i="5" s="1"/>
  <c r="J29" i="5"/>
  <c r="G43" i="5"/>
  <c r="F29" i="5"/>
  <c r="M28" i="5"/>
  <c r="T27" i="5"/>
  <c r="O27" i="5"/>
  <c r="T26" i="5"/>
  <c r="F26" i="5"/>
  <c r="E26" i="5" s="1"/>
  <c r="F25" i="5"/>
  <c r="E25" i="5" s="1"/>
  <c r="T24" i="5"/>
  <c r="F24" i="5"/>
  <c r="T23" i="5"/>
  <c r="O23" i="5"/>
  <c r="L23" i="5" s="1"/>
  <c r="T22" i="5"/>
  <c r="F22" i="5"/>
  <c r="E22" i="5" s="1"/>
  <c r="T21" i="5"/>
  <c r="F21" i="5"/>
  <c r="T20" i="5"/>
  <c r="F20" i="5"/>
  <c r="E20" i="5" s="1"/>
  <c r="T19" i="5"/>
  <c r="O19" i="5"/>
  <c r="T18" i="5"/>
  <c r="F18" i="5"/>
  <c r="C18" i="5" s="1"/>
  <c r="E18" i="5"/>
  <c r="F17" i="5"/>
  <c r="E17" i="5" s="1"/>
  <c r="T16" i="5"/>
  <c r="F16" i="5"/>
  <c r="T15" i="5"/>
  <c r="O15" i="5"/>
  <c r="L15" i="5"/>
  <c r="T14" i="5"/>
  <c r="F14" i="5"/>
  <c r="E14" i="5" s="1"/>
  <c r="T13" i="5"/>
  <c r="F13" i="5"/>
  <c r="T12" i="5"/>
  <c r="F12" i="5"/>
  <c r="E12" i="5" s="1"/>
  <c r="T11" i="5"/>
  <c r="O11" i="5"/>
  <c r="T10" i="5"/>
  <c r="F10" i="5"/>
  <c r="C10" i="5" s="1"/>
  <c r="W28" i="5"/>
  <c r="V28" i="5"/>
  <c r="K28" i="5"/>
  <c r="I28" i="5"/>
  <c r="F9" i="5"/>
  <c r="E9" i="5" s="1"/>
  <c r="R42" i="4"/>
  <c r="Y41" i="4"/>
  <c r="R41" i="4"/>
  <c r="L41" i="4"/>
  <c r="G41" i="4"/>
  <c r="L40" i="4"/>
  <c r="Y39" i="4"/>
  <c r="R39" i="4"/>
  <c r="L39" i="4"/>
  <c r="G39" i="4"/>
  <c r="R38" i="4"/>
  <c r="Y37" i="4"/>
  <c r="R37" i="4"/>
  <c r="L37" i="4"/>
  <c r="G37" i="4"/>
  <c r="L36" i="4"/>
  <c r="Y35" i="4"/>
  <c r="R35" i="4"/>
  <c r="L35" i="4"/>
  <c r="G35" i="4"/>
  <c r="R34" i="4"/>
  <c r="Y33" i="4"/>
  <c r="R33" i="4"/>
  <c r="L33" i="4"/>
  <c r="G33" i="4"/>
  <c r="L32" i="4"/>
  <c r="Y31" i="4"/>
  <c r="T43" i="4"/>
  <c r="L31" i="4"/>
  <c r="G31" i="4"/>
  <c r="R30" i="4"/>
  <c r="X43" i="4"/>
  <c r="W43" i="4"/>
  <c r="Y29" i="4"/>
  <c r="S43" i="4"/>
  <c r="L29" i="4"/>
  <c r="F43" i="4"/>
  <c r="Y27" i="4"/>
  <c r="G27" i="4"/>
  <c r="R26" i="4"/>
  <c r="Y25" i="4"/>
  <c r="R25" i="4"/>
  <c r="L25" i="4"/>
  <c r="G25" i="4"/>
  <c r="L24" i="4"/>
  <c r="Y23" i="4"/>
  <c r="L23" i="4"/>
  <c r="G23" i="4"/>
  <c r="R22" i="4"/>
  <c r="Y21" i="4"/>
  <c r="R21" i="4"/>
  <c r="L21" i="4"/>
  <c r="G21" i="4"/>
  <c r="L20" i="4"/>
  <c r="Y19" i="4"/>
  <c r="L19" i="4"/>
  <c r="G19" i="4"/>
  <c r="R18" i="4"/>
  <c r="Y17" i="4"/>
  <c r="R17" i="4"/>
  <c r="L17" i="4"/>
  <c r="G17" i="4"/>
  <c r="L16" i="4"/>
  <c r="Y15" i="4"/>
  <c r="L15" i="4"/>
  <c r="G15" i="4"/>
  <c r="Y13" i="4"/>
  <c r="R13" i="4"/>
  <c r="L13" i="4"/>
  <c r="G13" i="4"/>
  <c r="Q28" i="4"/>
  <c r="L12" i="4"/>
  <c r="Y11" i="4"/>
  <c r="R11" i="4"/>
  <c r="L11" i="4"/>
  <c r="G11" i="4"/>
  <c r="R10" i="4"/>
  <c r="F28" i="4"/>
  <c r="Y9" i="4"/>
  <c r="K28" i="4"/>
  <c r="B28" i="4"/>
  <c r="H41" i="3"/>
  <c r="H37" i="3"/>
  <c r="H36" i="3"/>
  <c r="H33" i="3"/>
  <c r="H32" i="3"/>
  <c r="H29" i="3"/>
  <c r="C42" i="3"/>
  <c r="H26" i="3"/>
  <c r="H24" i="3"/>
  <c r="H22" i="3"/>
  <c r="H21" i="3"/>
  <c r="H20" i="3"/>
  <c r="H18" i="3"/>
  <c r="H16" i="3"/>
  <c r="H12" i="3"/>
  <c r="H8" i="3"/>
  <c r="F41" i="2"/>
  <c r="F39" i="2"/>
  <c r="F36" i="2"/>
  <c r="H36" i="2" s="1"/>
  <c r="J36" i="2" s="1"/>
  <c r="F31" i="2"/>
  <c r="F25" i="2"/>
  <c r="H25" i="2" s="1"/>
  <c r="F24" i="2"/>
  <c r="F23" i="2"/>
  <c r="F22" i="2"/>
  <c r="H22" i="2" s="1"/>
  <c r="F19" i="2"/>
  <c r="F18" i="2"/>
  <c r="F17" i="2"/>
  <c r="F15" i="2"/>
  <c r="F14" i="2"/>
  <c r="F12" i="2"/>
  <c r="F10" i="2"/>
  <c r="H10" i="2" s="1"/>
  <c r="D27" i="2"/>
  <c r="F21" i="8" l="1"/>
  <c r="D21" i="8"/>
  <c r="E10" i="5"/>
  <c r="J40" i="5"/>
  <c r="S29" i="5"/>
  <c r="S38" i="5"/>
  <c r="N33" i="5"/>
  <c r="S36" i="5"/>
  <c r="D15" i="9"/>
  <c r="E17" i="9"/>
  <c r="I11" i="9"/>
  <c r="I15" i="9"/>
  <c r="L13" i="9"/>
  <c r="P13" i="9" s="1"/>
  <c r="K13" i="9" s="1"/>
  <c r="C22" i="9"/>
  <c r="E14" i="9"/>
  <c r="D18" i="9"/>
  <c r="E18" i="9" s="1"/>
  <c r="L19" i="9"/>
  <c r="P19" i="9" s="1"/>
  <c r="H19" i="9" s="1"/>
  <c r="G15" i="9"/>
  <c r="G26" i="9" s="1"/>
  <c r="F22" i="9"/>
  <c r="F26" i="9" s="1"/>
  <c r="N26" i="9"/>
  <c r="H20" i="9"/>
  <c r="H21" i="9"/>
  <c r="E25" i="9"/>
  <c r="P9" i="9"/>
  <c r="K21" i="9"/>
  <c r="O21" i="9"/>
  <c r="M21" i="9"/>
  <c r="F18" i="9"/>
  <c r="L23" i="9"/>
  <c r="I25" i="9"/>
  <c r="F11" i="9"/>
  <c r="P14" i="9"/>
  <c r="H14" i="9" s="1"/>
  <c r="E19" i="9"/>
  <c r="L24" i="9"/>
  <c r="P24" i="9" s="1"/>
  <c r="L16" i="9"/>
  <c r="I18" i="9"/>
  <c r="L17" i="9"/>
  <c r="P17" i="9" s="1"/>
  <c r="H17" i="9" s="1"/>
  <c r="D22" i="9"/>
  <c r="E10" i="9"/>
  <c r="E13" i="9"/>
  <c r="C15" i="9"/>
  <c r="E21" i="9"/>
  <c r="L9" i="9"/>
  <c r="F15" i="9"/>
  <c r="E23" i="9"/>
  <c r="L12" i="9"/>
  <c r="E16" i="9"/>
  <c r="L20" i="9"/>
  <c r="P20" i="9" s="1"/>
  <c r="D11" i="9"/>
  <c r="L10" i="9"/>
  <c r="P10" i="9" s="1"/>
  <c r="L29" i="5"/>
  <c r="S34" i="5"/>
  <c r="H41" i="5"/>
  <c r="C26" i="5"/>
  <c r="N29" i="5"/>
  <c r="H34" i="5"/>
  <c r="J36" i="5"/>
  <c r="J41" i="5"/>
  <c r="E29" i="5"/>
  <c r="J34" i="5"/>
  <c r="L41" i="5"/>
  <c r="N41" i="5"/>
  <c r="S37" i="5"/>
  <c r="S40" i="5"/>
  <c r="M44" i="5"/>
  <c r="H33" i="5"/>
  <c r="F44" i="4"/>
  <c r="H33" i="8"/>
  <c r="I33" i="8"/>
  <c r="G33" i="8"/>
  <c r="L19" i="8"/>
  <c r="K33" i="8"/>
  <c r="C21" i="8"/>
  <c r="N21" i="8"/>
  <c r="K21" i="8"/>
  <c r="M21" i="8"/>
  <c r="J21" i="8"/>
  <c r="E21" i="8"/>
  <c r="L21" i="8"/>
  <c r="I13" i="8"/>
  <c r="F19" i="8"/>
  <c r="C19" i="8"/>
  <c r="E13" i="8"/>
  <c r="N13" i="8"/>
  <c r="M13" i="8"/>
  <c r="L13" i="8"/>
  <c r="H13" i="8"/>
  <c r="F13" i="8"/>
  <c r="N19" i="8"/>
  <c r="I19" i="8"/>
  <c r="H19" i="8"/>
  <c r="J19" i="8"/>
  <c r="K19" i="8"/>
  <c r="N10" i="8"/>
  <c r="D11" i="8" s="1"/>
  <c r="J15" i="8"/>
  <c r="E22" i="8"/>
  <c r="M25" i="8"/>
  <c r="H25" i="8"/>
  <c r="K15" i="8"/>
  <c r="N25" i="8"/>
  <c r="F12" i="8"/>
  <c r="F22" i="8" s="1"/>
  <c r="N16" i="8"/>
  <c r="C17" i="8" s="1"/>
  <c r="E11" i="8"/>
  <c r="J13" i="8"/>
  <c r="N15" i="8"/>
  <c r="E19" i="8"/>
  <c r="K13" i="8"/>
  <c r="I21" i="8"/>
  <c r="C15" i="8"/>
  <c r="G25" i="8"/>
  <c r="D15" i="8"/>
  <c r="E15" i="8"/>
  <c r="C13" i="8"/>
  <c r="J25" i="8"/>
  <c r="D13" i="8"/>
  <c r="K25" i="8"/>
  <c r="I25" i="8"/>
  <c r="O35" i="5"/>
  <c r="J35" i="5" s="1"/>
  <c r="N11" i="5"/>
  <c r="J11" i="5"/>
  <c r="Q11" i="5"/>
  <c r="N19" i="5"/>
  <c r="J19" i="5"/>
  <c r="Q19" i="5"/>
  <c r="N27" i="5"/>
  <c r="J27" i="5"/>
  <c r="Q27" i="5"/>
  <c r="C41" i="5"/>
  <c r="I44" i="5"/>
  <c r="F15" i="5"/>
  <c r="E15" i="5" s="1"/>
  <c r="F23" i="5"/>
  <c r="E23" i="5" s="1"/>
  <c r="H15" i="5"/>
  <c r="H23" i="5"/>
  <c r="L33" i="5"/>
  <c r="Q38" i="5"/>
  <c r="N38" i="5"/>
  <c r="Q30" i="5"/>
  <c r="N30" i="5"/>
  <c r="L30" i="5"/>
  <c r="C31" i="5"/>
  <c r="J33" i="5"/>
  <c r="E41" i="5"/>
  <c r="C29" i="5"/>
  <c r="N36" i="5"/>
  <c r="L36" i="5"/>
  <c r="L38" i="5"/>
  <c r="C39" i="5"/>
  <c r="E16" i="5"/>
  <c r="E24" i="5"/>
  <c r="C37" i="5"/>
  <c r="N15" i="5"/>
  <c r="J15" i="5"/>
  <c r="Q15" i="5"/>
  <c r="N23" i="5"/>
  <c r="J23" i="5"/>
  <c r="Q23" i="5"/>
  <c r="E37" i="5"/>
  <c r="O39" i="5"/>
  <c r="J39" i="5"/>
  <c r="T9" i="5"/>
  <c r="U28" i="5"/>
  <c r="U44" i="5" s="1"/>
  <c r="F11" i="5"/>
  <c r="E11" i="5" s="1"/>
  <c r="C14" i="5"/>
  <c r="T17" i="5"/>
  <c r="F19" i="5"/>
  <c r="E19" i="5" s="1"/>
  <c r="C22" i="5"/>
  <c r="T25" i="5"/>
  <c r="F27" i="5"/>
  <c r="E27" i="5" s="1"/>
  <c r="T30" i="5"/>
  <c r="T43" i="5" s="1"/>
  <c r="W43" i="5"/>
  <c r="W44" i="5" s="1"/>
  <c r="S32" i="5"/>
  <c r="Q34" i="5"/>
  <c r="N34" i="5"/>
  <c r="H37" i="5"/>
  <c r="O10" i="5"/>
  <c r="G28" i="5"/>
  <c r="H11" i="5"/>
  <c r="O18" i="5"/>
  <c r="S18" i="5" s="1"/>
  <c r="H18" i="5"/>
  <c r="O26" i="5"/>
  <c r="S26" i="5" s="1"/>
  <c r="O31" i="5"/>
  <c r="J31" i="5" s="1"/>
  <c r="E13" i="5"/>
  <c r="E21" i="5"/>
  <c r="V44" i="5"/>
  <c r="H19" i="5"/>
  <c r="H27" i="5"/>
  <c r="N32" i="5"/>
  <c r="L32" i="5"/>
  <c r="C35" i="5"/>
  <c r="J37" i="5"/>
  <c r="S30" i="5"/>
  <c r="J32" i="5"/>
  <c r="S33" i="5"/>
  <c r="L37" i="5"/>
  <c r="L11" i="5"/>
  <c r="O14" i="5"/>
  <c r="H14" i="5" s="1"/>
  <c r="L19" i="5"/>
  <c r="O22" i="5"/>
  <c r="L22" i="5" s="1"/>
  <c r="H22" i="5"/>
  <c r="L27" i="5"/>
  <c r="H30" i="5"/>
  <c r="C33" i="5"/>
  <c r="N40" i="5"/>
  <c r="L40" i="5"/>
  <c r="B28" i="5"/>
  <c r="C12" i="5"/>
  <c r="O12" i="5"/>
  <c r="H12" i="5" s="1"/>
  <c r="C16" i="5"/>
  <c r="O16" i="5"/>
  <c r="S16" i="5" s="1"/>
  <c r="C20" i="5"/>
  <c r="O20" i="5"/>
  <c r="J20" i="5" s="1"/>
  <c r="C24" i="5"/>
  <c r="O24" i="5"/>
  <c r="J24" i="5" s="1"/>
  <c r="H32" i="5"/>
  <c r="H36" i="5"/>
  <c r="H40" i="5"/>
  <c r="K43" i="5"/>
  <c r="D28" i="5"/>
  <c r="C30" i="5"/>
  <c r="C34" i="5"/>
  <c r="C38" i="5"/>
  <c r="C42" i="5"/>
  <c r="O42" i="5"/>
  <c r="S42" i="5" s="1"/>
  <c r="C9" i="5"/>
  <c r="O9" i="5"/>
  <c r="L9" i="5" s="1"/>
  <c r="C13" i="5"/>
  <c r="O13" i="5"/>
  <c r="S13" i="5" s="1"/>
  <c r="C17" i="5"/>
  <c r="O17" i="5"/>
  <c r="S17" i="5" s="1"/>
  <c r="C21" i="5"/>
  <c r="O21" i="5"/>
  <c r="L21" i="5" s="1"/>
  <c r="C25" i="5"/>
  <c r="O25" i="5"/>
  <c r="S25" i="5" s="1"/>
  <c r="H29" i="5"/>
  <c r="E31" i="5"/>
  <c r="E35" i="5"/>
  <c r="E39" i="5"/>
  <c r="E43" i="5"/>
  <c r="Q44" i="4"/>
  <c r="Y10" i="4"/>
  <c r="X28" i="4"/>
  <c r="X44" i="4" s="1"/>
  <c r="R24" i="4"/>
  <c r="G9" i="4"/>
  <c r="S28" i="4"/>
  <c r="S44" i="4" s="1"/>
  <c r="V28" i="4"/>
  <c r="Y12" i="4"/>
  <c r="Z43" i="4"/>
  <c r="M43" i="4"/>
  <c r="G12" i="4"/>
  <c r="Y14" i="4"/>
  <c r="R15" i="4"/>
  <c r="W28" i="4"/>
  <c r="W44" i="4" s="1"/>
  <c r="Y26" i="4"/>
  <c r="R27" i="4"/>
  <c r="L10" i="4"/>
  <c r="T28" i="4"/>
  <c r="T44" i="4" s="1"/>
  <c r="R31" i="4"/>
  <c r="G16" i="4"/>
  <c r="Y18" i="4"/>
  <c r="R19" i="4"/>
  <c r="Y22" i="4"/>
  <c r="L38" i="4"/>
  <c r="I28" i="4"/>
  <c r="I44" i="4" s="1"/>
  <c r="L14" i="4"/>
  <c r="R23" i="4"/>
  <c r="P43" i="4"/>
  <c r="J43" i="4"/>
  <c r="I43" i="4"/>
  <c r="L18" i="4"/>
  <c r="G20" i="4"/>
  <c r="G24" i="4"/>
  <c r="J28" i="4"/>
  <c r="B43" i="4"/>
  <c r="B44" i="4" s="1"/>
  <c r="Q43" i="4"/>
  <c r="L22" i="4"/>
  <c r="G29" i="4"/>
  <c r="O43" i="4"/>
  <c r="N43" i="4"/>
  <c r="R9" i="4"/>
  <c r="Z28" i="4"/>
  <c r="P28" i="4"/>
  <c r="H43" i="4"/>
  <c r="O28" i="4"/>
  <c r="N28" i="4"/>
  <c r="E43" i="4"/>
  <c r="R16" i="4"/>
  <c r="L42" i="4"/>
  <c r="E28" i="4"/>
  <c r="D28" i="4"/>
  <c r="L27" i="4"/>
  <c r="L34" i="4"/>
  <c r="R14" i="4"/>
  <c r="K43" i="4"/>
  <c r="K44" i="4" s="1"/>
  <c r="Y16" i="4"/>
  <c r="G18" i="4"/>
  <c r="G22" i="4"/>
  <c r="R29" i="4"/>
  <c r="C43" i="4"/>
  <c r="Y36" i="4"/>
  <c r="G42" i="4"/>
  <c r="V43" i="4"/>
  <c r="D43" i="4"/>
  <c r="G32" i="4"/>
  <c r="Y34" i="4"/>
  <c r="G36" i="4"/>
  <c r="Y38" i="4"/>
  <c r="G40" i="4"/>
  <c r="Y42" i="4"/>
  <c r="G27" i="3"/>
  <c r="B27" i="3"/>
  <c r="H34" i="3"/>
  <c r="G42" i="3"/>
  <c r="H31" i="3"/>
  <c r="H38" i="3"/>
  <c r="H35" i="3"/>
  <c r="H15" i="3"/>
  <c r="H39" i="3"/>
  <c r="F42" i="3"/>
  <c r="H11" i="3"/>
  <c r="H9" i="3"/>
  <c r="H19" i="3"/>
  <c r="H25" i="3"/>
  <c r="E27" i="3"/>
  <c r="H13" i="3"/>
  <c r="H23" i="3"/>
  <c r="F27" i="3"/>
  <c r="H17" i="3"/>
  <c r="B42" i="3"/>
  <c r="C27" i="3"/>
  <c r="D27" i="3"/>
  <c r="H14" i="3"/>
  <c r="E42" i="3"/>
  <c r="H30" i="3"/>
  <c r="H40" i="3"/>
  <c r="D42" i="3"/>
  <c r="H10" i="3"/>
  <c r="H28" i="3"/>
  <c r="F16" i="2"/>
  <c r="F34" i="2"/>
  <c r="F8" i="2"/>
  <c r="F26" i="2"/>
  <c r="G27" i="2"/>
  <c r="F20" i="2"/>
  <c r="H20" i="2" s="1"/>
  <c r="F29" i="2"/>
  <c r="H29" i="2" s="1"/>
  <c r="F33" i="2"/>
  <c r="H33" i="2" s="1"/>
  <c r="J33" i="2" s="1"/>
  <c r="F11" i="2"/>
  <c r="F13" i="2"/>
  <c r="H13" i="2" s="1"/>
  <c r="G42" i="2"/>
  <c r="G43" i="2" s="1"/>
  <c r="I27" i="2"/>
  <c r="F35" i="2"/>
  <c r="F28" i="2"/>
  <c r="H28" i="2" s="1"/>
  <c r="F30" i="2"/>
  <c r="F38" i="2"/>
  <c r="F40" i="2"/>
  <c r="H34" i="2"/>
  <c r="J34" i="2" s="1"/>
  <c r="J22" i="2"/>
  <c r="H11" i="2"/>
  <c r="H8" i="2"/>
  <c r="F27" i="2"/>
  <c r="H16" i="2"/>
  <c r="J16" i="2" s="1"/>
  <c r="J25" i="2"/>
  <c r="H18" i="2"/>
  <c r="H39" i="2"/>
  <c r="J39" i="2" s="1"/>
  <c r="J10" i="2"/>
  <c r="H23" i="2"/>
  <c r="F21" i="2"/>
  <c r="H12" i="2"/>
  <c r="H14" i="2"/>
  <c r="I42" i="2"/>
  <c r="H41" i="2"/>
  <c r="J41" i="2" s="1"/>
  <c r="H15" i="2"/>
  <c r="H19" i="2"/>
  <c r="J19" i="2" s="1"/>
  <c r="K42" i="2"/>
  <c r="H38" i="2"/>
  <c r="J38" i="2" s="1"/>
  <c r="H17" i="2"/>
  <c r="J17" i="2" s="1"/>
  <c r="F37" i="2"/>
  <c r="F9" i="2"/>
  <c r="B27" i="2"/>
  <c r="H24" i="2"/>
  <c r="E27" i="2"/>
  <c r="H26" i="2"/>
  <c r="J26" i="2" s="1"/>
  <c r="F32" i="2"/>
  <c r="H35" i="2"/>
  <c r="H30" i="2"/>
  <c r="J30" i="2" s="1"/>
  <c r="B42" i="2"/>
  <c r="B43" i="2" s="1"/>
  <c r="F42" i="2"/>
  <c r="K27" i="2"/>
  <c r="D42" i="2"/>
  <c r="D43" i="2" s="1"/>
  <c r="E42" i="2"/>
  <c r="H31" i="2"/>
  <c r="J31" i="2" s="1"/>
  <c r="H40" i="2"/>
  <c r="J40" i="2" s="1"/>
  <c r="K17" i="8" l="1"/>
  <c r="S12" i="5"/>
  <c r="H26" i="5"/>
  <c r="J12" i="5"/>
  <c r="L13" i="5"/>
  <c r="L26" i="5"/>
  <c r="E15" i="9"/>
  <c r="L25" i="9"/>
  <c r="O13" i="9"/>
  <c r="H13" i="9"/>
  <c r="M13" i="9"/>
  <c r="L18" i="9"/>
  <c r="O10" i="9"/>
  <c r="M10" i="9"/>
  <c r="K10" i="9"/>
  <c r="H10" i="9"/>
  <c r="I26" i="9"/>
  <c r="P12" i="9"/>
  <c r="L15" i="9"/>
  <c r="E22" i="9"/>
  <c r="H24" i="9"/>
  <c r="O24" i="9"/>
  <c r="M24" i="9"/>
  <c r="K24" i="9"/>
  <c r="P23" i="9"/>
  <c r="P11" i="9"/>
  <c r="O9" i="9"/>
  <c r="M9" i="9"/>
  <c r="K9" i="9"/>
  <c r="P16" i="9"/>
  <c r="O17" i="9"/>
  <c r="M17" i="9"/>
  <c r="K17" i="9"/>
  <c r="L22" i="9"/>
  <c r="L26" i="9" s="1"/>
  <c r="D26" i="9"/>
  <c r="O19" i="9"/>
  <c r="M19" i="9"/>
  <c r="K19" i="9"/>
  <c r="P22" i="9"/>
  <c r="C26" i="9"/>
  <c r="L11" i="9"/>
  <c r="K14" i="9"/>
  <c r="M14" i="9"/>
  <c r="O14" i="9"/>
  <c r="E11" i="9"/>
  <c r="M20" i="9"/>
  <c r="K20" i="9"/>
  <c r="O20" i="9"/>
  <c r="H9" i="9"/>
  <c r="H42" i="5"/>
  <c r="L42" i="5"/>
  <c r="S20" i="5"/>
  <c r="J16" i="5"/>
  <c r="J25" i="5"/>
  <c r="S24" i="5"/>
  <c r="S21" i="5"/>
  <c r="H21" i="5"/>
  <c r="H20" i="5"/>
  <c r="E44" i="4"/>
  <c r="P44" i="4"/>
  <c r="J44" i="4"/>
  <c r="F33" i="8"/>
  <c r="C33" i="8"/>
  <c r="C34" i="8"/>
  <c r="N11" i="8"/>
  <c r="N22" i="8"/>
  <c r="K11" i="8"/>
  <c r="J11" i="8"/>
  <c r="I11" i="8"/>
  <c r="H11" i="8"/>
  <c r="C11" i="8"/>
  <c r="L11" i="8"/>
  <c r="J17" i="8"/>
  <c r="H17" i="8"/>
  <c r="G17" i="8"/>
  <c r="F17" i="8"/>
  <c r="E17" i="8"/>
  <c r="D17" i="8"/>
  <c r="N17" i="8"/>
  <c r="M17" i="8"/>
  <c r="L17" i="8"/>
  <c r="I17" i="8"/>
  <c r="F11" i="8"/>
  <c r="L43" i="5"/>
  <c r="K44" i="5"/>
  <c r="H9" i="5"/>
  <c r="Q13" i="5"/>
  <c r="N13" i="5"/>
  <c r="J13" i="5"/>
  <c r="H13" i="5"/>
  <c r="J9" i="5"/>
  <c r="H25" i="5"/>
  <c r="Q35" i="5"/>
  <c r="N35" i="5"/>
  <c r="L35" i="5"/>
  <c r="H35" i="5"/>
  <c r="Q10" i="5"/>
  <c r="N10" i="5"/>
  <c r="J10" i="5"/>
  <c r="Q17" i="5"/>
  <c r="N17" i="5"/>
  <c r="F28" i="5"/>
  <c r="C28" i="5"/>
  <c r="Q39" i="5"/>
  <c r="N39" i="5"/>
  <c r="L39" i="5"/>
  <c r="H39" i="5"/>
  <c r="Q18" i="5"/>
  <c r="N18" i="5"/>
  <c r="J18" i="5"/>
  <c r="S19" i="5"/>
  <c r="C19" i="5"/>
  <c r="L10" i="5"/>
  <c r="L25" i="5"/>
  <c r="Q9" i="5"/>
  <c r="N9" i="5"/>
  <c r="Q14" i="5"/>
  <c r="N14" i="5"/>
  <c r="J14" i="5"/>
  <c r="S14" i="5"/>
  <c r="S15" i="5"/>
  <c r="C15" i="5"/>
  <c r="L14" i="5"/>
  <c r="H10" i="5"/>
  <c r="L18" i="5"/>
  <c r="S39" i="5"/>
  <c r="S10" i="5"/>
  <c r="E28" i="5"/>
  <c r="Q24" i="5"/>
  <c r="N24" i="5"/>
  <c r="L24" i="5"/>
  <c r="H24" i="5"/>
  <c r="S23" i="5"/>
  <c r="C23" i="5"/>
  <c r="O43" i="5"/>
  <c r="L17" i="5"/>
  <c r="H17" i="5"/>
  <c r="Q42" i="5"/>
  <c r="N42" i="5"/>
  <c r="Q20" i="5"/>
  <c r="N20" i="5"/>
  <c r="L20" i="5"/>
  <c r="J42" i="5"/>
  <c r="Q25" i="5"/>
  <c r="N25" i="5"/>
  <c r="Q16" i="5"/>
  <c r="N16" i="5"/>
  <c r="L16" i="5"/>
  <c r="S9" i="5"/>
  <c r="Q31" i="5"/>
  <c r="N31" i="5"/>
  <c r="L31" i="5"/>
  <c r="H31" i="5"/>
  <c r="S11" i="5"/>
  <c r="C11" i="5"/>
  <c r="J17" i="5"/>
  <c r="Q21" i="5"/>
  <c r="N21" i="5"/>
  <c r="J21" i="5"/>
  <c r="Q12" i="5"/>
  <c r="N12" i="5"/>
  <c r="L12" i="5"/>
  <c r="Q22" i="5"/>
  <c r="N22" i="5"/>
  <c r="J22" i="5"/>
  <c r="S22" i="5"/>
  <c r="S35" i="5"/>
  <c r="Q26" i="5"/>
  <c r="N26" i="5"/>
  <c r="J26" i="5"/>
  <c r="G44" i="5"/>
  <c r="O28" i="5"/>
  <c r="S27" i="5"/>
  <c r="C27" i="5"/>
  <c r="T28" i="5"/>
  <c r="T44" i="5" s="1"/>
  <c r="H16" i="5"/>
  <c r="S31" i="5"/>
  <c r="N44" i="4"/>
  <c r="O44" i="4"/>
  <c r="V44" i="4"/>
  <c r="Y28" i="4"/>
  <c r="Y32" i="4"/>
  <c r="Z44" i="4"/>
  <c r="C28" i="4"/>
  <c r="C44" i="4" s="1"/>
  <c r="G26" i="4"/>
  <c r="R12" i="4"/>
  <c r="M28" i="4"/>
  <c r="M44" i="4" s="1"/>
  <c r="R36" i="4"/>
  <c r="D44" i="4"/>
  <c r="U28" i="4"/>
  <c r="Y30" i="4"/>
  <c r="U43" i="4"/>
  <c r="Y24" i="4"/>
  <c r="G34" i="4"/>
  <c r="G30" i="4"/>
  <c r="L9" i="4"/>
  <c r="H28" i="4"/>
  <c r="H44" i="4" s="1"/>
  <c r="Y20" i="4"/>
  <c r="R20" i="4"/>
  <c r="R32" i="4"/>
  <c r="R43" i="4" s="1"/>
  <c r="R40" i="4"/>
  <c r="Y40" i="4"/>
  <c r="L26" i="4"/>
  <c r="G38" i="4"/>
  <c r="G43" i="4" s="1"/>
  <c r="G10" i="4"/>
  <c r="G28" i="4" s="1"/>
  <c r="L30" i="4"/>
  <c r="L43" i="4" s="1"/>
  <c r="G14" i="4"/>
  <c r="B43" i="3"/>
  <c r="H42" i="3"/>
  <c r="H43" i="3" s="1"/>
  <c r="H27" i="3"/>
  <c r="I43" i="2"/>
  <c r="E43" i="2"/>
  <c r="F43" i="2"/>
  <c r="K43" i="2"/>
  <c r="J28" i="2"/>
  <c r="H32" i="2"/>
  <c r="J12" i="2"/>
  <c r="J29" i="2"/>
  <c r="J14" i="2"/>
  <c r="H21" i="2"/>
  <c r="J24" i="2"/>
  <c r="J20" i="2"/>
  <c r="J35" i="2"/>
  <c r="J11" i="2"/>
  <c r="J8" i="2"/>
  <c r="H9" i="2"/>
  <c r="H37" i="2"/>
  <c r="J23" i="2"/>
  <c r="J18" i="2"/>
  <c r="J13" i="2"/>
  <c r="J15" i="2"/>
  <c r="P26" i="9" l="1"/>
  <c r="K26" i="9" s="1"/>
  <c r="O11" i="9"/>
  <c r="K11" i="9"/>
  <c r="E26" i="9"/>
  <c r="M22" i="9"/>
  <c r="M12" i="9"/>
  <c r="K12" i="9"/>
  <c r="O12" i="9"/>
  <c r="P15" i="9"/>
  <c r="H12" i="9"/>
  <c r="M11" i="9"/>
  <c r="P25" i="9"/>
  <c r="K23" i="9"/>
  <c r="O23" i="9"/>
  <c r="M23" i="9"/>
  <c r="H23" i="9"/>
  <c r="H11" i="9"/>
  <c r="O22" i="9"/>
  <c r="K22" i="9"/>
  <c r="H22" i="9"/>
  <c r="P18" i="9"/>
  <c r="M16" i="9"/>
  <c r="O16" i="9"/>
  <c r="H16" i="9"/>
  <c r="K16" i="9"/>
  <c r="R28" i="4"/>
  <c r="R44" i="4" s="1"/>
  <c r="U44" i="4"/>
  <c r="D23" i="8"/>
  <c r="C23" i="8"/>
  <c r="N23" i="8"/>
  <c r="F23" i="8"/>
  <c r="N33" i="8"/>
  <c r="E23" i="8"/>
  <c r="H23" i="8"/>
  <c r="K23" i="8"/>
  <c r="J23" i="8"/>
  <c r="I23" i="8"/>
  <c r="M23" i="8"/>
  <c r="G23" i="8"/>
  <c r="L23" i="8"/>
  <c r="F34" i="8"/>
  <c r="E34" i="8"/>
  <c r="Q28" i="5"/>
  <c r="N28" i="5"/>
  <c r="L28" i="5"/>
  <c r="J28" i="5"/>
  <c r="S28" i="5"/>
  <c r="H28" i="5"/>
  <c r="Q43" i="5"/>
  <c r="N43" i="5"/>
  <c r="H43" i="5"/>
  <c r="J43" i="5"/>
  <c r="O44" i="5"/>
  <c r="Y43" i="4"/>
  <c r="G44" i="4"/>
  <c r="Y44" i="4"/>
  <c r="L28" i="4"/>
  <c r="L44" i="4" s="1"/>
  <c r="J21" i="2"/>
  <c r="J9" i="2"/>
  <c r="J37" i="2"/>
  <c r="J32" i="2"/>
  <c r="H42" i="2"/>
  <c r="H27" i="2"/>
  <c r="J27" i="2"/>
  <c r="J42" i="2"/>
  <c r="J43" i="2" s="1"/>
  <c r="O15" i="9" l="1"/>
  <c r="K15" i="9"/>
  <c r="H15" i="9"/>
  <c r="M15" i="9"/>
  <c r="O25" i="9"/>
  <c r="H25" i="9"/>
  <c r="M25" i="9"/>
  <c r="K25" i="9"/>
  <c r="O18" i="9"/>
  <c r="K18" i="9"/>
  <c r="H18" i="9"/>
  <c r="M18" i="9"/>
  <c r="O26" i="9"/>
  <c r="H26" i="9"/>
  <c r="M26" i="9"/>
  <c r="N34" i="8"/>
  <c r="J34" i="8"/>
  <c r="M34" i="8"/>
  <c r="L34" i="8"/>
  <c r="H34" i="8"/>
  <c r="I34" i="8"/>
  <c r="K34" i="8"/>
  <c r="G34" i="8"/>
  <c r="Q44" i="5"/>
  <c r="N44" i="5"/>
  <c r="J44" i="5"/>
  <c r="H44" i="5"/>
  <c r="L44" i="5"/>
  <c r="H43" i="2"/>
  <c r="X50" i="1" l="1"/>
  <c r="W50" i="1"/>
  <c r="V50" i="1"/>
  <c r="U50" i="1"/>
  <c r="T50" i="1"/>
  <c r="S50" i="1"/>
  <c r="R50" i="1"/>
  <c r="Q50" i="1"/>
  <c r="P50" i="1"/>
  <c r="O50" i="1"/>
  <c r="N50" i="1"/>
  <c r="M50" i="1"/>
  <c r="L43" i="1"/>
  <c r="K43" i="1"/>
  <c r="G43" i="1"/>
  <c r="G44" i="1" s="1"/>
  <c r="X43" i="1"/>
  <c r="W43" i="1"/>
  <c r="V43" i="1"/>
  <c r="V44" i="1" s="1"/>
  <c r="U43" i="1"/>
  <c r="U44" i="1" s="1"/>
  <c r="J43" i="1"/>
  <c r="J44" i="1" s="1"/>
  <c r="I43" i="1"/>
  <c r="I44" i="1" s="1"/>
  <c r="AE43" i="1"/>
  <c r="AD43" i="1"/>
  <c r="AC43" i="1"/>
  <c r="AB43" i="1"/>
  <c r="AA43" i="1"/>
  <c r="AA44" i="1" s="1"/>
  <c r="Z43" i="1"/>
  <c r="Z44" i="1" s="1"/>
  <c r="Y43" i="1"/>
  <c r="Y44" i="1" s="1"/>
  <c r="T43" i="1"/>
  <c r="T44" i="1" s="1"/>
  <c r="S43" i="1"/>
  <c r="R43" i="1"/>
  <c r="R44" i="1" s="1"/>
  <c r="Q43" i="1"/>
  <c r="P43" i="1"/>
  <c r="O43" i="1"/>
  <c r="O44" i="1" s="1"/>
  <c r="N43" i="1"/>
  <c r="N44" i="1" s="1"/>
  <c r="M43" i="1"/>
  <c r="M44" i="1" s="1"/>
  <c r="F43" i="1"/>
  <c r="E43" i="1"/>
  <c r="D43" i="1"/>
  <c r="C43" i="1"/>
  <c r="C44" i="1" s="1"/>
  <c r="B43" i="1"/>
  <c r="B44" i="1" s="1"/>
  <c r="V28" i="1"/>
  <c r="U28" i="1"/>
  <c r="T28" i="1"/>
  <c r="O28" i="1"/>
  <c r="J28" i="1"/>
  <c r="I28" i="1"/>
  <c r="G28" i="1"/>
  <c r="AE28" i="1"/>
  <c r="AE44" i="1" s="1"/>
  <c r="S28" i="1"/>
  <c r="F28" i="1"/>
  <c r="AD28" i="1"/>
  <c r="AC28" i="1"/>
  <c r="AB28" i="1"/>
  <c r="AA28" i="1"/>
  <c r="Z28" i="1"/>
  <c r="Y28" i="1"/>
  <c r="X28" i="1"/>
  <c r="W28" i="1"/>
  <c r="R28" i="1"/>
  <c r="Q28" i="1"/>
  <c r="P28" i="1"/>
  <c r="N28" i="1"/>
  <c r="M28" i="1"/>
  <c r="L28" i="1"/>
  <c r="K28" i="1"/>
  <c r="E28" i="1"/>
  <c r="D28" i="1"/>
  <c r="C28" i="1"/>
  <c r="B28" i="1"/>
  <c r="D44" i="1" l="1"/>
  <c r="P44" i="1"/>
  <c r="AB44" i="1"/>
  <c r="W44" i="1"/>
  <c r="E44" i="1"/>
  <c r="Q44" i="1"/>
  <c r="AC44" i="1"/>
  <c r="X44" i="1"/>
  <c r="F44" i="1"/>
  <c r="AD44" i="1"/>
  <c r="S44" i="1"/>
  <c r="K44" i="1"/>
  <c r="L44" i="1"/>
</calcChain>
</file>

<file path=xl/sharedStrings.xml><?xml version="1.0" encoding="utf-8"?>
<sst xmlns="http://schemas.openxmlformats.org/spreadsheetml/2006/main" count="2640" uniqueCount="597">
  <si>
    <t>１　ごみの処理体制</t>
    <rPh sb="5" eb="7">
      <t>ショリ</t>
    </rPh>
    <rPh sb="7" eb="9">
      <t>タイセイ</t>
    </rPh>
    <phoneticPr fontId="4"/>
  </si>
  <si>
    <t>表Ⅲ－１   ごみの処理体制総括表</t>
    <rPh sb="0" eb="1">
      <t>ヒョウ</t>
    </rPh>
    <rPh sb="10" eb="12">
      <t>ショリ</t>
    </rPh>
    <rPh sb="12" eb="14">
      <t>タイセイ</t>
    </rPh>
    <rPh sb="14" eb="16">
      <t>ソウカツ</t>
    </rPh>
    <rPh sb="16" eb="17">
      <t>ヒョウ</t>
    </rPh>
    <phoneticPr fontId="4"/>
  </si>
  <si>
    <t>収集区分・種類</t>
    <phoneticPr fontId="4"/>
  </si>
  <si>
    <t>家庭系ごみ</t>
    <rPh sb="0" eb="3">
      <t>カテイケイ</t>
    </rPh>
    <phoneticPr fontId="4"/>
  </si>
  <si>
    <t>集団回収</t>
    <rPh sb="0" eb="2">
      <t>シュウダン</t>
    </rPh>
    <rPh sb="2" eb="4">
      <t>カイシュウ</t>
    </rPh>
    <phoneticPr fontId="4"/>
  </si>
  <si>
    <t>三者協調方式</t>
    <rPh sb="0" eb="2">
      <t>サンシャ</t>
    </rPh>
    <rPh sb="2" eb="3">
      <t>キョウ</t>
    </rPh>
    <rPh sb="3" eb="4">
      <t>キョウチョウ</t>
    </rPh>
    <rPh sb="4" eb="6">
      <t>ホウシキ</t>
    </rPh>
    <phoneticPr fontId="4"/>
  </si>
  <si>
    <t>事業系</t>
    <rPh sb="0" eb="2">
      <t>ジギョウ</t>
    </rPh>
    <rPh sb="2" eb="3">
      <t>ケイ</t>
    </rPh>
    <phoneticPr fontId="4"/>
  </si>
  <si>
    <t>許可事業者数</t>
    <rPh sb="0" eb="2">
      <t>キョカ</t>
    </rPh>
    <rPh sb="2" eb="5">
      <t>ジギョウシャ</t>
    </rPh>
    <rPh sb="5" eb="6">
      <t>スウ</t>
    </rPh>
    <phoneticPr fontId="4"/>
  </si>
  <si>
    <t>市   町   村・</t>
    <rPh sb="0" eb="9">
      <t>シチョウソン</t>
    </rPh>
    <phoneticPr fontId="4"/>
  </si>
  <si>
    <t>処理体制</t>
  </si>
  <si>
    <t>収集
運搬</t>
    <rPh sb="0" eb="2">
      <t>シュウシュウ</t>
    </rPh>
    <rPh sb="3" eb="5">
      <t>ウンパン</t>
    </rPh>
    <phoneticPr fontId="4"/>
  </si>
  <si>
    <t>処理</t>
    <rPh sb="0" eb="2">
      <t>ショリ</t>
    </rPh>
    <phoneticPr fontId="4"/>
  </si>
  <si>
    <t>一部事務</t>
    <rPh sb="0" eb="2">
      <t>イチブ</t>
    </rPh>
    <rPh sb="2" eb="4">
      <t>ジム</t>
    </rPh>
    <phoneticPr fontId="4"/>
  </si>
  <si>
    <t>区分内訳</t>
    <rPh sb="0" eb="2">
      <t>クブン</t>
    </rPh>
    <rPh sb="2" eb="4">
      <t>ウチワケ</t>
    </rPh>
    <phoneticPr fontId="4"/>
  </si>
  <si>
    <t>分別</t>
    <rPh sb="0" eb="2">
      <t>ブンベツ</t>
    </rPh>
    <phoneticPr fontId="4"/>
  </si>
  <si>
    <t>収 集 運 搬</t>
    <rPh sb="0" eb="3">
      <t>シュウシュウ</t>
    </rPh>
    <rPh sb="4" eb="7">
      <t>ウンパン</t>
    </rPh>
    <phoneticPr fontId="4"/>
  </si>
  <si>
    <t>焼       却</t>
    <rPh sb="0" eb="9">
      <t>ショウキャク</t>
    </rPh>
    <phoneticPr fontId="4"/>
  </si>
  <si>
    <t>中間処理
（焼却を除く）</t>
    <rPh sb="0" eb="2">
      <t>チュウカン</t>
    </rPh>
    <rPh sb="2" eb="4">
      <t>ショリ</t>
    </rPh>
    <rPh sb="6" eb="8">
      <t>ショウキャク</t>
    </rPh>
    <rPh sb="9" eb="10">
      <t>ノゾ</t>
    </rPh>
    <phoneticPr fontId="4"/>
  </si>
  <si>
    <t>埋      立
（残渣を含む）</t>
    <rPh sb="0" eb="1">
      <t>マイ</t>
    </rPh>
    <rPh sb="7" eb="8">
      <t>リツ</t>
    </rPh>
    <phoneticPr fontId="4"/>
  </si>
  <si>
    <t>組合名</t>
    <rPh sb="0" eb="2">
      <t>クミアイ</t>
    </rPh>
    <rPh sb="2" eb="3">
      <t>メイ</t>
    </rPh>
    <phoneticPr fontId="4"/>
  </si>
  <si>
    <t>種類数</t>
    <phoneticPr fontId="4"/>
  </si>
  <si>
    <t>混</t>
    <rPh sb="0" eb="1">
      <t>コン</t>
    </rPh>
    <phoneticPr fontId="4"/>
  </si>
  <si>
    <t>可</t>
    <rPh sb="0" eb="1">
      <t>カ</t>
    </rPh>
    <phoneticPr fontId="4"/>
  </si>
  <si>
    <t>不</t>
    <rPh sb="0" eb="1">
      <t>フ</t>
    </rPh>
    <phoneticPr fontId="4"/>
  </si>
  <si>
    <t>粗</t>
    <rPh sb="0" eb="1">
      <t>ホボ</t>
    </rPh>
    <phoneticPr fontId="4"/>
  </si>
  <si>
    <t>資</t>
    <rPh sb="0" eb="1">
      <t>シ</t>
    </rPh>
    <phoneticPr fontId="4"/>
  </si>
  <si>
    <t>そ</t>
    <phoneticPr fontId="4"/>
  </si>
  <si>
    <t>直</t>
    <rPh sb="0" eb="1">
      <t>チョク</t>
    </rPh>
    <phoneticPr fontId="4"/>
  </si>
  <si>
    <t>組</t>
    <rPh sb="0" eb="1">
      <t>クミ</t>
    </rPh>
    <phoneticPr fontId="4"/>
  </si>
  <si>
    <t>委</t>
    <rPh sb="0" eb="1">
      <t>イ</t>
    </rPh>
    <phoneticPr fontId="4"/>
  </si>
  <si>
    <t>許</t>
    <rPh sb="0" eb="1">
      <t>キョ</t>
    </rPh>
    <phoneticPr fontId="4"/>
  </si>
  <si>
    <t>他</t>
    <rPh sb="0" eb="1">
      <t>ホカ</t>
    </rPh>
    <phoneticPr fontId="4"/>
  </si>
  <si>
    <t>横浜市</t>
    <rPh sb="0" eb="3">
      <t>ヨコハマシ</t>
    </rPh>
    <phoneticPr fontId="4"/>
  </si>
  <si>
    <t>川崎市</t>
    <rPh sb="0" eb="3">
      <t>カワサキシ</t>
    </rPh>
    <phoneticPr fontId="4"/>
  </si>
  <si>
    <t>相模原市</t>
    <rPh sb="0" eb="4">
      <t>サガミハラシ</t>
    </rPh>
    <phoneticPr fontId="4"/>
  </si>
  <si>
    <t>横須賀市</t>
    <rPh sb="0" eb="4">
      <t>ヨコスカシ</t>
    </rPh>
    <phoneticPr fontId="4"/>
  </si>
  <si>
    <t>平塚市</t>
    <rPh sb="0" eb="3">
      <t>ヒラツカシ</t>
    </rPh>
    <phoneticPr fontId="4"/>
  </si>
  <si>
    <t>○</t>
    <phoneticPr fontId="4"/>
  </si>
  <si>
    <t>鎌倉市</t>
    <rPh sb="0" eb="3">
      <t>カマクラシ</t>
    </rPh>
    <phoneticPr fontId="4"/>
  </si>
  <si>
    <t>藤沢市</t>
    <rPh sb="0" eb="2">
      <t>フジサワ</t>
    </rPh>
    <rPh sb="2" eb="3">
      <t>シ</t>
    </rPh>
    <phoneticPr fontId="4"/>
  </si>
  <si>
    <t>小田原市</t>
    <rPh sb="0" eb="4">
      <t>オダワラシ</t>
    </rPh>
    <phoneticPr fontId="4"/>
  </si>
  <si>
    <t>茅ヶ崎市</t>
    <rPh sb="0" eb="4">
      <t>チガサキシ</t>
    </rPh>
    <phoneticPr fontId="4"/>
  </si>
  <si>
    <t>逗子市</t>
    <rPh sb="0" eb="3">
      <t>ズシシ</t>
    </rPh>
    <phoneticPr fontId="4"/>
  </si>
  <si>
    <t>三浦市</t>
    <rPh sb="0" eb="3">
      <t>ミウラシ</t>
    </rPh>
    <phoneticPr fontId="4"/>
  </si>
  <si>
    <t>秦野市</t>
    <rPh sb="0" eb="3">
      <t>ハタノシ</t>
    </rPh>
    <phoneticPr fontId="4"/>
  </si>
  <si>
    <t>厚木市</t>
    <rPh sb="0" eb="3">
      <t>アツギシ</t>
    </rPh>
    <phoneticPr fontId="4"/>
  </si>
  <si>
    <t>大和市</t>
    <rPh sb="0" eb="3">
      <t>ヤマトシ</t>
    </rPh>
    <phoneticPr fontId="4"/>
  </si>
  <si>
    <t>伊勢原市</t>
    <rPh sb="0" eb="4">
      <t>イセハラシ</t>
    </rPh>
    <phoneticPr fontId="4"/>
  </si>
  <si>
    <t>海老名市</t>
    <rPh sb="0" eb="4">
      <t>エビナシ</t>
    </rPh>
    <phoneticPr fontId="4"/>
  </si>
  <si>
    <t>座間市</t>
    <rPh sb="0" eb="3">
      <t>ザマシ</t>
    </rPh>
    <phoneticPr fontId="4"/>
  </si>
  <si>
    <t>南足柄市</t>
    <rPh sb="0" eb="1">
      <t>ミナミ</t>
    </rPh>
    <rPh sb="1" eb="3">
      <t>アシガラシ</t>
    </rPh>
    <rPh sb="3" eb="4">
      <t>シ</t>
    </rPh>
    <phoneticPr fontId="4"/>
  </si>
  <si>
    <t>綾瀬市</t>
    <rPh sb="0" eb="2">
      <t>アヤセ</t>
    </rPh>
    <rPh sb="2" eb="3">
      <t>シ</t>
    </rPh>
    <phoneticPr fontId="4"/>
  </si>
  <si>
    <t>市 部 小 計</t>
    <rPh sb="0" eb="3">
      <t>シブ</t>
    </rPh>
    <rPh sb="4" eb="7">
      <t>ショウケイ</t>
    </rPh>
    <phoneticPr fontId="4"/>
  </si>
  <si>
    <t>-</t>
    <phoneticPr fontId="4"/>
  </si>
  <si>
    <t>葉山町</t>
    <rPh sb="0" eb="3">
      <t>ハヤママチ</t>
    </rPh>
    <phoneticPr fontId="4"/>
  </si>
  <si>
    <t>寒川町</t>
    <rPh sb="0" eb="3">
      <t>サムカワマチ</t>
    </rPh>
    <phoneticPr fontId="4"/>
  </si>
  <si>
    <t>大磯町</t>
    <rPh sb="0" eb="3">
      <t>オオイソマチ</t>
    </rPh>
    <phoneticPr fontId="4"/>
  </si>
  <si>
    <t>二宮町</t>
    <rPh sb="0" eb="2">
      <t>ニノミヤ</t>
    </rPh>
    <rPh sb="2" eb="3">
      <t>マチ</t>
    </rPh>
    <phoneticPr fontId="4"/>
  </si>
  <si>
    <t>中井町</t>
    <rPh sb="0" eb="3">
      <t>ナカイマチ</t>
    </rPh>
    <phoneticPr fontId="4"/>
  </si>
  <si>
    <t>大井町</t>
    <rPh sb="0" eb="3">
      <t>オオイマチ</t>
    </rPh>
    <phoneticPr fontId="4"/>
  </si>
  <si>
    <t>松田町</t>
    <rPh sb="0" eb="3">
      <t>マツダマチ</t>
    </rPh>
    <phoneticPr fontId="4"/>
  </si>
  <si>
    <t>山北町</t>
    <rPh sb="0" eb="3">
      <t>ヤマキタマチ</t>
    </rPh>
    <phoneticPr fontId="4"/>
  </si>
  <si>
    <t>開成町</t>
    <rPh sb="0" eb="3">
      <t>カイセイマチ</t>
    </rPh>
    <phoneticPr fontId="4"/>
  </si>
  <si>
    <t>箱根町</t>
    <rPh sb="0" eb="3">
      <t>ハコネマチ</t>
    </rPh>
    <phoneticPr fontId="4"/>
  </si>
  <si>
    <t>真鶴町</t>
    <rPh sb="0" eb="2">
      <t>マナヅル</t>
    </rPh>
    <rPh sb="2" eb="3">
      <t>マチ</t>
    </rPh>
    <phoneticPr fontId="4"/>
  </si>
  <si>
    <t>湯河原町</t>
    <rPh sb="0" eb="4">
      <t>ユガワラマチ</t>
    </rPh>
    <phoneticPr fontId="4"/>
  </si>
  <si>
    <t>愛川町</t>
    <rPh sb="0" eb="3">
      <t>アイカワマチ</t>
    </rPh>
    <phoneticPr fontId="4"/>
  </si>
  <si>
    <t>清川村</t>
    <rPh sb="0" eb="3">
      <t>キヨカワムラ</t>
    </rPh>
    <phoneticPr fontId="4"/>
  </si>
  <si>
    <t>郡 部 小 計</t>
    <rPh sb="0" eb="1">
      <t>グン</t>
    </rPh>
    <rPh sb="2" eb="3">
      <t>ブ</t>
    </rPh>
    <rPh sb="4" eb="7">
      <t>ショウケイ</t>
    </rPh>
    <phoneticPr fontId="4"/>
  </si>
  <si>
    <t>県   合   計</t>
    <rPh sb="0" eb="1">
      <t>ケン</t>
    </rPh>
    <rPh sb="4" eb="9">
      <t>ゴウケイ</t>
    </rPh>
    <phoneticPr fontId="4"/>
  </si>
  <si>
    <t>秦野市伊勢原市
環境衛生組合</t>
    <rPh sb="0" eb="3">
      <t>ハタノシ</t>
    </rPh>
    <rPh sb="3" eb="7">
      <t>イセハラシ</t>
    </rPh>
    <rPh sb="8" eb="12">
      <t>カンキョウエイセイ</t>
    </rPh>
    <rPh sb="12" eb="14">
      <t>クミアイ</t>
    </rPh>
    <phoneticPr fontId="4"/>
  </si>
  <si>
    <t>-</t>
  </si>
  <si>
    <t>×</t>
    <phoneticPr fontId="4"/>
  </si>
  <si>
    <t>高座清掃
施設組合</t>
    <rPh sb="0" eb="2">
      <t>コウザ</t>
    </rPh>
    <rPh sb="2" eb="4">
      <t>セイソウ</t>
    </rPh>
    <rPh sb="5" eb="7">
      <t>シセツ</t>
    </rPh>
    <rPh sb="7" eb="9">
      <t>クミアイ</t>
    </rPh>
    <phoneticPr fontId="4"/>
  </si>
  <si>
    <t>×</t>
  </si>
  <si>
    <t>○</t>
  </si>
  <si>
    <t>湯河原町真鶴町
衛生組合</t>
    <rPh sb="0" eb="4">
      <t>ユガワラマチ</t>
    </rPh>
    <rPh sb="4" eb="6">
      <t>マナヅル</t>
    </rPh>
    <rPh sb="6" eb="7">
      <t>マチ</t>
    </rPh>
    <rPh sb="8" eb="10">
      <t>エイセイ</t>
    </rPh>
    <rPh sb="10" eb="12">
      <t>クミアイ</t>
    </rPh>
    <phoneticPr fontId="4"/>
  </si>
  <si>
    <t>足柄東部
清掃組合</t>
    <rPh sb="0" eb="2">
      <t>アシガラ</t>
    </rPh>
    <rPh sb="2" eb="3">
      <t>トウ</t>
    </rPh>
    <rPh sb="3" eb="4">
      <t>ブ</t>
    </rPh>
    <rPh sb="5" eb="7">
      <t>セイソウ</t>
    </rPh>
    <rPh sb="7" eb="9">
      <t>クミアイ</t>
    </rPh>
    <phoneticPr fontId="4"/>
  </si>
  <si>
    <t>足柄西部
清掃組合</t>
    <rPh sb="0" eb="2">
      <t>アシガラ</t>
    </rPh>
    <rPh sb="2" eb="4">
      <t>セイブ</t>
    </rPh>
    <rPh sb="5" eb="7">
      <t>セイソウ</t>
    </rPh>
    <rPh sb="7" eb="9">
      <t>クミアイ</t>
    </rPh>
    <phoneticPr fontId="4"/>
  </si>
  <si>
    <t>事務組合計</t>
    <rPh sb="0" eb="2">
      <t>ジム</t>
    </rPh>
    <rPh sb="2" eb="4">
      <t>クミアイ</t>
    </rPh>
    <rPh sb="4" eb="5">
      <t>ケイ</t>
    </rPh>
    <phoneticPr fontId="4"/>
  </si>
  <si>
    <t xml:space="preserve">         混＝混合ごみ、 可＝可燃ごみ、 不＝不燃ごみ、 資＝資源ごみ、 粗＝粗大ごみ、そ＝その他のごみ、 直＝市町村直営、 組＝一部事務組合直営</t>
    <rPh sb="9" eb="10">
      <t>コン</t>
    </rPh>
    <rPh sb="11" eb="13">
      <t>コンゴウ</t>
    </rPh>
    <rPh sb="17" eb="18">
      <t>カ</t>
    </rPh>
    <rPh sb="19" eb="21">
      <t>カネン</t>
    </rPh>
    <rPh sb="25" eb="26">
      <t>フ</t>
    </rPh>
    <rPh sb="27" eb="29">
      <t>フネン</t>
    </rPh>
    <rPh sb="33" eb="34">
      <t>シ</t>
    </rPh>
    <rPh sb="35" eb="37">
      <t>シゲン</t>
    </rPh>
    <rPh sb="41" eb="42">
      <t>ソ</t>
    </rPh>
    <rPh sb="43" eb="45">
      <t>ソダイ</t>
    </rPh>
    <rPh sb="50" eb="53">
      <t>ソノタ</t>
    </rPh>
    <rPh sb="58" eb="59">
      <t>チョク</t>
    </rPh>
    <rPh sb="60" eb="63">
      <t>シチョウソン</t>
    </rPh>
    <rPh sb="63" eb="65">
      <t>チョクエイ</t>
    </rPh>
    <rPh sb="67" eb="68">
      <t>クミ</t>
    </rPh>
    <rPh sb="69" eb="71">
      <t>イチブ</t>
    </rPh>
    <rPh sb="71" eb="73">
      <t>ジム</t>
    </rPh>
    <rPh sb="73" eb="75">
      <t>クミアイ</t>
    </rPh>
    <rPh sb="75" eb="77">
      <t>チョクエイ</t>
    </rPh>
    <phoneticPr fontId="4"/>
  </si>
  <si>
    <t>　　　  委＝業者委託、他＝他市町村・市町村構成外組合委託</t>
    <rPh sb="7" eb="9">
      <t>ギョウシャ</t>
    </rPh>
    <rPh sb="9" eb="11">
      <t>イタク</t>
    </rPh>
    <rPh sb="12" eb="13">
      <t>タ</t>
    </rPh>
    <rPh sb="14" eb="15">
      <t>タ</t>
    </rPh>
    <rPh sb="15" eb="18">
      <t>シチョウソン</t>
    </rPh>
    <rPh sb="19" eb="22">
      <t>シチョウソン</t>
    </rPh>
    <rPh sb="22" eb="24">
      <t>コウセイ</t>
    </rPh>
    <rPh sb="24" eb="25">
      <t>ガイ</t>
    </rPh>
    <rPh sb="25" eb="27">
      <t>クミアイ</t>
    </rPh>
    <rPh sb="27" eb="29">
      <t>イタク</t>
    </rPh>
    <phoneticPr fontId="4"/>
  </si>
  <si>
    <r>
      <t xml:space="preserve">（注） </t>
    </r>
    <r>
      <rPr>
        <sz val="6"/>
        <rFont val="ＭＳ Ｐ明朝"/>
        <family val="1"/>
        <charset val="128"/>
      </rPr>
      <t xml:space="preserve"> </t>
    </r>
    <r>
      <rPr>
        <sz val="8"/>
        <rFont val="ＭＳ Ｐ明朝"/>
        <family val="1"/>
        <charset val="128"/>
      </rPr>
      <t>１.分別種類数とは、排出者がごみを排出する際に分ける必要のある数（種類）をいう。例えば、資源ごみを缶、ビン、紙に分けて排出する場合は、３種類となる。</t>
    </r>
    <rPh sb="7" eb="9">
      <t>ブンベツ</t>
    </rPh>
    <rPh sb="9" eb="12">
      <t>シュルイスウ</t>
    </rPh>
    <rPh sb="15" eb="18">
      <t>ハイシュツシャ</t>
    </rPh>
    <rPh sb="22" eb="24">
      <t>ハイシュツ</t>
    </rPh>
    <rPh sb="26" eb="27">
      <t>サイ</t>
    </rPh>
    <rPh sb="28" eb="29">
      <t>ワ</t>
    </rPh>
    <rPh sb="31" eb="33">
      <t>ヒツヨウ</t>
    </rPh>
    <rPh sb="36" eb="37">
      <t>カズ</t>
    </rPh>
    <rPh sb="38" eb="40">
      <t>シュルイ</t>
    </rPh>
    <rPh sb="45" eb="46">
      <t>タト</t>
    </rPh>
    <rPh sb="49" eb="51">
      <t>シゲン</t>
    </rPh>
    <rPh sb="54" eb="55">
      <t>カン</t>
    </rPh>
    <rPh sb="59" eb="60">
      <t>カミ</t>
    </rPh>
    <rPh sb="61" eb="62">
      <t>ワ</t>
    </rPh>
    <rPh sb="64" eb="66">
      <t>ハイシュツ</t>
    </rPh>
    <rPh sb="68" eb="70">
      <t>バアイ</t>
    </rPh>
    <rPh sb="73" eb="75">
      <t>シュルイ</t>
    </rPh>
    <phoneticPr fontId="4"/>
  </si>
  <si>
    <t>　　　　２.三者協調方式とは、市町村が自治会等に資源化物の集団回収を委託し、かつ、業者に自治会等が回収した資源化物の収集と引取りを委託する方式である。</t>
    <phoneticPr fontId="4"/>
  </si>
  <si>
    <t>　　　　３.許可業者数は、同一事業者が複数市町村の許可を取得している可能性があり、合計は重複した値である。</t>
    <rPh sb="6" eb="8">
      <t>キョカ</t>
    </rPh>
    <rPh sb="8" eb="11">
      <t>ギョウシャスウ</t>
    </rPh>
    <rPh sb="13" eb="15">
      <t>ドウイツ</t>
    </rPh>
    <rPh sb="15" eb="17">
      <t>ジギョウ</t>
    </rPh>
    <rPh sb="17" eb="18">
      <t>シャ</t>
    </rPh>
    <rPh sb="19" eb="21">
      <t>フクスウ</t>
    </rPh>
    <rPh sb="21" eb="24">
      <t>シチョウソン</t>
    </rPh>
    <rPh sb="25" eb="27">
      <t>キョカ</t>
    </rPh>
    <rPh sb="28" eb="30">
      <t>シュトク</t>
    </rPh>
    <rPh sb="34" eb="37">
      <t>カノウセイ</t>
    </rPh>
    <rPh sb="41" eb="43">
      <t>ゴウケイ</t>
    </rPh>
    <rPh sb="44" eb="46">
      <t>チョウフク</t>
    </rPh>
    <rPh sb="48" eb="49">
      <t>アタイ</t>
    </rPh>
    <phoneticPr fontId="4"/>
  </si>
  <si>
    <t>　　  　４.本章における各数値は、収集実績であり、Ⅴ章の処理量（処理量ベース）と整合しない場合がある。</t>
    <rPh sb="7" eb="9">
      <t>ホンショウ</t>
    </rPh>
    <rPh sb="13" eb="16">
      <t>カクスウチ</t>
    </rPh>
    <rPh sb="18" eb="20">
      <t>シュウシュウ</t>
    </rPh>
    <rPh sb="20" eb="22">
      <t>ジッセキ</t>
    </rPh>
    <rPh sb="27" eb="28">
      <t>ショウ</t>
    </rPh>
    <rPh sb="29" eb="31">
      <t>ショリ</t>
    </rPh>
    <rPh sb="31" eb="32">
      <t>リョウ</t>
    </rPh>
    <rPh sb="33" eb="35">
      <t>ショリ</t>
    </rPh>
    <rPh sb="35" eb="36">
      <t>リョウ</t>
    </rPh>
    <rPh sb="41" eb="43">
      <t>セイゴウ</t>
    </rPh>
    <rPh sb="46" eb="48">
      <t>バアイ</t>
    </rPh>
    <phoneticPr fontId="4"/>
  </si>
  <si>
    <t>　</t>
  </si>
  <si>
    <t/>
  </si>
  <si>
    <t>２　ごみの収集内訳</t>
    <rPh sb="5" eb="7">
      <t>シュウシュウ</t>
    </rPh>
    <rPh sb="7" eb="9">
      <t>ウチワケ</t>
    </rPh>
    <phoneticPr fontId="4"/>
  </si>
  <si>
    <t xml:space="preserve">   表Ⅲ－２   ご み の 収 集 内 訳 一 覧 表</t>
    <rPh sb="3" eb="4">
      <t>ヒョウ</t>
    </rPh>
    <rPh sb="16" eb="19">
      <t>シュウシュウ</t>
    </rPh>
    <rPh sb="20" eb="23">
      <t>ウチワケ</t>
    </rPh>
    <rPh sb="24" eb="29">
      <t>イチランヒョウ</t>
    </rPh>
    <phoneticPr fontId="4"/>
  </si>
  <si>
    <t xml:space="preserve">    ( 単位 ： ｔ / 年 ）</t>
    <phoneticPr fontId="4"/>
  </si>
  <si>
    <t>⑥　</t>
    <phoneticPr fontId="4"/>
  </si>
  <si>
    <t>⑦</t>
    <phoneticPr fontId="4"/>
  </si>
  <si>
    <t>⑧</t>
    <phoneticPr fontId="4"/>
  </si>
  <si>
    <t>⑨</t>
    <phoneticPr fontId="4"/>
  </si>
  <si>
    <t>市 町 村 名</t>
    <rPh sb="0" eb="5">
      <t>シチョウソン</t>
    </rPh>
    <rPh sb="6" eb="7">
      <t>メイ</t>
    </rPh>
    <phoneticPr fontId="4"/>
  </si>
  <si>
    <t>収集主体別収集量</t>
    <rPh sb="0" eb="2">
      <t>シュウシュウ</t>
    </rPh>
    <rPh sb="2" eb="4">
      <t>シュタイ</t>
    </rPh>
    <rPh sb="4" eb="5">
      <t>ベツ</t>
    </rPh>
    <rPh sb="5" eb="8">
      <t>シュウシュウリョウ</t>
    </rPh>
    <phoneticPr fontId="4"/>
  </si>
  <si>
    <r>
      <t xml:space="preserve">④
</t>
    </r>
    <r>
      <rPr>
        <sz val="10"/>
        <rFont val="ＭＳ Ｐ明朝"/>
        <family val="1"/>
        <charset val="128"/>
      </rPr>
      <t>計画収集量</t>
    </r>
    <rPh sb="2" eb="4">
      <t>ケイカク</t>
    </rPh>
    <rPh sb="4" eb="7">
      <t>シュウシュウリョウ</t>
    </rPh>
    <phoneticPr fontId="4"/>
  </si>
  <si>
    <t>⑤
    直 　接</t>
    <rPh sb="6" eb="7">
      <t>チョク</t>
    </rPh>
    <rPh sb="9" eb="10">
      <t>セツ</t>
    </rPh>
    <phoneticPr fontId="4"/>
  </si>
  <si>
    <t>計　   画</t>
    <phoneticPr fontId="4"/>
  </si>
  <si>
    <t>集　団</t>
    <rPh sb="0" eb="1">
      <t>シュウ</t>
    </rPh>
    <rPh sb="2" eb="3">
      <t>ダン</t>
    </rPh>
    <phoneticPr fontId="4"/>
  </si>
  <si>
    <t>総排出量</t>
    <rPh sb="0" eb="1">
      <t>ソウ</t>
    </rPh>
    <phoneticPr fontId="4"/>
  </si>
  <si>
    <t>自  家</t>
    <rPh sb="0" eb="1">
      <t>ジ</t>
    </rPh>
    <rPh sb="3" eb="4">
      <t>イエ</t>
    </rPh>
    <phoneticPr fontId="4"/>
  </si>
  <si>
    <t>参考シート</t>
    <rPh sb="0" eb="2">
      <t>サンコウ</t>
    </rPh>
    <phoneticPr fontId="3"/>
  </si>
  <si>
    <t>①</t>
    <phoneticPr fontId="4"/>
  </si>
  <si>
    <t>地方公共
団体直営</t>
    <rPh sb="0" eb="2">
      <t>チホウ</t>
    </rPh>
    <rPh sb="2" eb="4">
      <t>コウキョウ</t>
    </rPh>
    <rPh sb="5" eb="7">
      <t>ダンタイ</t>
    </rPh>
    <rPh sb="7" eb="9">
      <t>チョクエイ</t>
    </rPh>
    <phoneticPr fontId="4"/>
  </si>
  <si>
    <t>②委託業者</t>
    <rPh sb="1" eb="3">
      <t>イタク</t>
    </rPh>
    <rPh sb="3" eb="5">
      <t>ギョウシャ</t>
    </rPh>
    <phoneticPr fontId="4"/>
  </si>
  <si>
    <t>③許可業者</t>
    <rPh sb="1" eb="3">
      <t>キョカ</t>
    </rPh>
    <rPh sb="3" eb="5">
      <t>ギョウシャ</t>
    </rPh>
    <phoneticPr fontId="4"/>
  </si>
  <si>
    <t>収集総量</t>
    <phoneticPr fontId="4"/>
  </si>
  <si>
    <t>回収量</t>
    <rPh sb="0" eb="2">
      <t>カイシュウ</t>
    </rPh>
    <rPh sb="2" eb="3">
      <t>リョウ</t>
    </rPh>
    <phoneticPr fontId="4"/>
  </si>
  <si>
    <t>処理量</t>
    <phoneticPr fontId="4"/>
  </si>
  <si>
    <t>＝①～③</t>
    <phoneticPr fontId="4"/>
  </si>
  <si>
    <t>　  搬入量</t>
    <rPh sb="3" eb="6">
      <t>ハンニュウリョウ</t>
    </rPh>
    <phoneticPr fontId="4"/>
  </si>
  <si>
    <t>＝④+⑤</t>
    <phoneticPr fontId="4"/>
  </si>
  <si>
    <t>＝⑥+⑦</t>
    <phoneticPr fontId="4"/>
  </si>
  <si>
    <t>総排出量</t>
    <rPh sb="0" eb="1">
      <t>ソウ</t>
    </rPh>
    <rPh sb="1" eb="3">
      <t>ハイシュツ</t>
    </rPh>
    <rPh sb="3" eb="4">
      <t>リョウ</t>
    </rPh>
    <phoneticPr fontId="3"/>
  </si>
  <si>
    <t>直接搬入量</t>
    <rPh sb="0" eb="2">
      <t>チョクセツ</t>
    </rPh>
    <rPh sb="2" eb="4">
      <t>ハンニュウ</t>
    </rPh>
    <rPh sb="4" eb="5">
      <t>リョウ</t>
    </rPh>
    <phoneticPr fontId="3"/>
  </si>
  <si>
    <t>計画収集量</t>
    <rPh sb="0" eb="2">
      <t>ケイカク</t>
    </rPh>
    <rPh sb="2" eb="4">
      <t>シュウシュウ</t>
    </rPh>
    <rPh sb="4" eb="5">
      <t>リョウ</t>
    </rPh>
    <phoneticPr fontId="3"/>
  </si>
  <si>
    <t>藤沢市</t>
    <rPh sb="0" eb="3">
      <t>フジサワシ</t>
    </rPh>
    <phoneticPr fontId="4"/>
  </si>
  <si>
    <t>郡部小計</t>
    <rPh sb="0" eb="1">
      <t>グン</t>
    </rPh>
    <rPh sb="1" eb="2">
      <t>ブ</t>
    </rPh>
    <rPh sb="2" eb="4">
      <t>ショウケイ</t>
    </rPh>
    <phoneticPr fontId="4"/>
  </si>
  <si>
    <t xml:space="preserve">  県  合  計</t>
    <rPh sb="2" eb="3">
      <t>ケン</t>
    </rPh>
    <rPh sb="5" eb="9">
      <t>ゴウケイ</t>
    </rPh>
    <phoneticPr fontId="4"/>
  </si>
  <si>
    <t xml:space="preserve">  (注)  １.自家処理とは市町村等により計画収集される以外の生活系ごみで、自家肥料、 飼料として用いるか、</t>
    <rPh sb="3" eb="4">
      <t>チュウ</t>
    </rPh>
    <phoneticPr fontId="4"/>
  </si>
  <si>
    <t xml:space="preserve">            直接農家等に依頼して処分させ、又は自ら処分しているものである。</t>
    <phoneticPr fontId="4"/>
  </si>
  <si>
    <t xml:space="preserve"> 　　　　２.平塚市の三者協調方式による集団回収量は、全量資源ごみに計上している。</t>
    <rPh sb="7" eb="9">
      <t>ヒラツカ</t>
    </rPh>
    <rPh sb="9" eb="10">
      <t>シ</t>
    </rPh>
    <rPh sb="11" eb="13">
      <t>サンシャ</t>
    </rPh>
    <rPh sb="13" eb="15">
      <t>キョウチョウ</t>
    </rPh>
    <rPh sb="15" eb="17">
      <t>ホウシキ</t>
    </rPh>
    <rPh sb="20" eb="22">
      <t>シュウダン</t>
    </rPh>
    <rPh sb="22" eb="24">
      <t>カイシュウ</t>
    </rPh>
    <rPh sb="24" eb="25">
      <t>リョウ</t>
    </rPh>
    <rPh sb="27" eb="29">
      <t>ゼンリョウ</t>
    </rPh>
    <rPh sb="29" eb="31">
      <t>シゲン</t>
    </rPh>
    <rPh sb="34" eb="36">
      <t>ケイジョウ</t>
    </rPh>
    <phoneticPr fontId="3"/>
  </si>
  <si>
    <t xml:space="preserve">   表Ⅲ－３   ごみの収集形態別収集内訳一覧表</t>
    <rPh sb="3" eb="4">
      <t>ヒョウ</t>
    </rPh>
    <rPh sb="13" eb="15">
      <t>シュウシュウ</t>
    </rPh>
    <rPh sb="15" eb="17">
      <t>ケイタイ</t>
    </rPh>
    <rPh sb="17" eb="18">
      <t>ベツ</t>
    </rPh>
    <rPh sb="18" eb="20">
      <t>シュウシュウ</t>
    </rPh>
    <rPh sb="20" eb="22">
      <t>ウチワケ</t>
    </rPh>
    <rPh sb="22" eb="25">
      <t>イチランヒョウ</t>
    </rPh>
    <phoneticPr fontId="4"/>
  </si>
  <si>
    <t xml:space="preserve">     ( 単位 ： ｔ / 年 ）</t>
  </si>
  <si>
    <t>②</t>
    <phoneticPr fontId="4"/>
  </si>
  <si>
    <t>③</t>
    <phoneticPr fontId="4"/>
  </si>
  <si>
    <t>④</t>
    <phoneticPr fontId="4"/>
  </si>
  <si>
    <t>⑤</t>
    <phoneticPr fontId="4"/>
  </si>
  <si>
    <t>⑥</t>
    <phoneticPr fontId="4"/>
  </si>
  <si>
    <t>計画収集量</t>
    <rPh sb="0" eb="2">
      <t>ケイカク</t>
    </rPh>
    <rPh sb="2" eb="4">
      <t>シュウシュウ</t>
    </rPh>
    <rPh sb="4" eb="5">
      <t>リョウ</t>
    </rPh>
    <phoneticPr fontId="4"/>
  </si>
  <si>
    <t xml:space="preserve">混合ごみ   </t>
    <rPh sb="0" eb="2">
      <t>コンゴウ</t>
    </rPh>
    <phoneticPr fontId="4"/>
  </si>
  <si>
    <t>可燃ごみ</t>
    <rPh sb="0" eb="2">
      <t>カネン</t>
    </rPh>
    <phoneticPr fontId="4"/>
  </si>
  <si>
    <t>不燃ごみ</t>
    <rPh sb="0" eb="2">
      <t>フネン</t>
    </rPh>
    <phoneticPr fontId="4"/>
  </si>
  <si>
    <t>資源ごみ</t>
    <rPh sb="0" eb="2">
      <t>シゲン</t>
    </rPh>
    <phoneticPr fontId="4"/>
  </si>
  <si>
    <t>粗大ごみ</t>
    <rPh sb="0" eb="2">
      <t>ソダイ</t>
    </rPh>
    <phoneticPr fontId="4"/>
  </si>
  <si>
    <t>その他
のごみ</t>
    <rPh sb="2" eb="3">
      <t>タ</t>
    </rPh>
    <phoneticPr fontId="4"/>
  </si>
  <si>
    <t>＝①～⑥</t>
    <phoneticPr fontId="4"/>
  </si>
  <si>
    <t>県  合  計</t>
    <rPh sb="0" eb="1">
      <t>ケン</t>
    </rPh>
    <rPh sb="3" eb="7">
      <t>ゴウケイ</t>
    </rPh>
    <phoneticPr fontId="4"/>
  </si>
  <si>
    <t xml:space="preserve">表Ⅲ－４   資 源 ご み の 収 集 品 目 別 内 訳 一 覧 表 </t>
    <phoneticPr fontId="4"/>
  </si>
  <si>
    <t xml:space="preserve"> ( 単位 ： ｔ / 年 ）</t>
    <phoneticPr fontId="4"/>
  </si>
  <si>
    <t>資源ごみの収集品目別内訳</t>
  </si>
  <si>
    <t>資源ごみ収集量</t>
  </si>
  <si>
    <t>②　　缶   等   の   金   属   類</t>
    <phoneticPr fontId="4"/>
  </si>
  <si>
    <t>③　　び    ん  ・  ガ    ラ    ス    類</t>
    <phoneticPr fontId="4"/>
  </si>
  <si>
    <t>④　　紙                類</t>
    <phoneticPr fontId="4"/>
  </si>
  <si>
    <t>⑦ プ ラ ス チ ッ ク 類</t>
    <rPh sb="14" eb="15">
      <t>ルイ</t>
    </rPh>
    <phoneticPr fontId="4"/>
  </si>
  <si>
    <t>資源ごみ</t>
    <rPh sb="0" eb="2">
      <t>シゲン</t>
    </rPh>
    <phoneticPr fontId="3"/>
  </si>
  <si>
    <t>市 町 村 名</t>
  </si>
  <si>
    <t>その他
の色</t>
    <rPh sb="0" eb="3">
      <t>ソノタ</t>
    </rPh>
    <rPh sb="5" eb="6">
      <t>イロ</t>
    </rPh>
    <phoneticPr fontId="4"/>
  </si>
  <si>
    <t>布　類</t>
    <rPh sb="0" eb="1">
      <t>ヌノ</t>
    </rPh>
    <rPh sb="2" eb="3">
      <t>ルイ</t>
    </rPh>
    <phoneticPr fontId="4"/>
  </si>
  <si>
    <t>ペ  ッ  ト</t>
  </si>
  <si>
    <t>容器包装
ﾌﾟﾗｽﾁｯｸ</t>
    <rPh sb="0" eb="2">
      <t>ヨウキ</t>
    </rPh>
    <phoneticPr fontId="4"/>
  </si>
  <si>
    <t>白色
トレー</t>
    <rPh sb="0" eb="2">
      <t>ハクショク</t>
    </rPh>
    <phoneticPr fontId="4"/>
  </si>
  <si>
    <t>その他</t>
    <rPh sb="2" eb="3">
      <t>タ</t>
    </rPh>
    <phoneticPr fontId="4"/>
  </si>
  <si>
    <t>その他</t>
  </si>
  <si>
    <t>鉄   類</t>
  </si>
  <si>
    <t>非鉄金属</t>
  </si>
  <si>
    <t>その他</t>
    <rPh sb="0" eb="3">
      <t>ソノタ</t>
    </rPh>
    <phoneticPr fontId="4"/>
  </si>
  <si>
    <t>混   合</t>
  </si>
  <si>
    <t>計</t>
  </si>
  <si>
    <t>透   明</t>
  </si>
  <si>
    <t>茶</t>
    <rPh sb="0" eb="1">
      <t>チャ</t>
    </rPh>
    <phoneticPr fontId="4"/>
  </si>
  <si>
    <t>新聞・雑誌</t>
  </si>
  <si>
    <t>段ﾎﾞｰﾙ</t>
    <rPh sb="0" eb="1">
      <t>ダン</t>
    </rPh>
    <phoneticPr fontId="4"/>
  </si>
  <si>
    <t>紙パック</t>
  </si>
  <si>
    <t>その他</t>
    <rPh sb="2" eb="3">
      <t>タ</t>
    </rPh>
    <phoneticPr fontId="3"/>
  </si>
  <si>
    <t>混合</t>
    <rPh sb="0" eb="2">
      <t>コンゴウ</t>
    </rPh>
    <phoneticPr fontId="4"/>
  </si>
  <si>
    <t>ボ  ト  ル</t>
  </si>
  <si>
    <t>＝②～⑧</t>
    <phoneticPr fontId="4"/>
  </si>
  <si>
    <t>（スチール)</t>
  </si>
  <si>
    <t>(アルミ )</t>
  </si>
  <si>
    <t>横浜市</t>
  </si>
  <si>
    <t>川崎市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</si>
  <si>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</si>
  <si>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</si>
  <si>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</si>
  <si>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</si>
  <si>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</si>
  <si>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</si>
  <si>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</si>
  <si>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</si>
  <si>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</si>
  <si>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</si>
  <si>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</si>
  <si>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</si>
  <si>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</si>
  <si>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</si>
  <si>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</si>
  <si>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</si>
  <si>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市 部 小 計</t>
    <rPh sb="0" eb="1">
      <t>シ</t>
    </rPh>
    <rPh sb="2" eb="3">
      <t>ブ</t>
    </rPh>
    <rPh sb="4" eb="5">
      <t>ショウ</t>
    </rPh>
    <rPh sb="6" eb="7">
      <t>ケイ</t>
    </rPh>
    <phoneticPr fontId="4"/>
  </si>
  <si>
    <t>葉山町</t>
  </si>
  <si>
    <t>寒川町</t>
  </si>
  <si>
    <t>大磯町</t>
  </si>
  <si>
    <t>二宮町</t>
  </si>
  <si>
    <t>中井町</t>
  </si>
  <si>
    <t>大井町</t>
  </si>
  <si>
    <t>松田町</t>
  </si>
  <si>
    <t>山北町</t>
  </si>
  <si>
    <t>開成町</t>
  </si>
  <si>
    <t>箱根町</t>
  </si>
  <si>
    <t>真鶴町</t>
  </si>
  <si>
    <t>湯河原町</t>
  </si>
  <si>
    <t>愛川町</t>
  </si>
  <si>
    <t>清川村</t>
  </si>
  <si>
    <t>郡 部 小 計</t>
    <rPh sb="0" eb="1">
      <t>グン</t>
    </rPh>
    <rPh sb="2" eb="3">
      <t>ブ</t>
    </rPh>
    <rPh sb="4" eb="5">
      <t>ショウ</t>
    </rPh>
    <rPh sb="6" eb="7">
      <t>ケイ</t>
    </rPh>
    <phoneticPr fontId="4"/>
  </si>
  <si>
    <t xml:space="preserve">  県   合   計</t>
  </si>
  <si>
    <t xml:space="preserve">     (注)   １.混合とは、収集時において各品目を分類せずに混合で収集したもので内訳が不明なものである。</t>
    <rPh sb="44" eb="46">
      <t>ウチワケ</t>
    </rPh>
    <rPh sb="47" eb="49">
      <t>フメイ</t>
    </rPh>
    <phoneticPr fontId="4"/>
  </si>
  <si>
    <t xml:space="preserve">             ２.⑧ 「その他」は、植木剪定枝、廃食用油等である。</t>
    <rPh sb="24" eb="26">
      <t>ウエキ</t>
    </rPh>
    <rPh sb="26" eb="28">
      <t>センテイ</t>
    </rPh>
    <rPh sb="28" eb="29">
      <t>エダ</t>
    </rPh>
    <rPh sb="30" eb="31">
      <t>ハイキ</t>
    </rPh>
    <rPh sb="31" eb="33">
      <t>ショクヨウ</t>
    </rPh>
    <rPh sb="33" eb="34">
      <t>アブラ</t>
    </rPh>
    <phoneticPr fontId="4"/>
  </si>
  <si>
    <t>３　ごみの処理・処分内訳</t>
    <rPh sb="5" eb="7">
      <t>ショリ</t>
    </rPh>
    <rPh sb="8" eb="10">
      <t>ショブン</t>
    </rPh>
    <rPh sb="10" eb="12">
      <t>ウチワケ</t>
    </rPh>
    <phoneticPr fontId="4"/>
  </si>
  <si>
    <t>表Ⅲ－５   ごみの処理内訳総括表</t>
    <rPh sb="0" eb="1">
      <t>ヒョウ</t>
    </rPh>
    <rPh sb="10" eb="12">
      <t>ショリ</t>
    </rPh>
    <rPh sb="12" eb="14">
      <t>ウチワケ</t>
    </rPh>
    <rPh sb="14" eb="16">
      <t>ソウカツ</t>
    </rPh>
    <rPh sb="16" eb="17">
      <t>ヒョウ</t>
    </rPh>
    <phoneticPr fontId="4"/>
  </si>
  <si>
    <t>(単位：t/年)</t>
    <rPh sb="1" eb="3">
      <t>タンイ</t>
    </rPh>
    <rPh sb="6" eb="7">
      <t>ネン</t>
    </rPh>
    <phoneticPr fontId="4"/>
  </si>
  <si>
    <t>【参考】</t>
    <rPh sb="1" eb="3">
      <t>サンコウ</t>
    </rPh>
    <phoneticPr fontId="4"/>
  </si>
  <si>
    <t>収集の内訳</t>
    <phoneticPr fontId="3"/>
  </si>
  <si>
    <t>処理の内訳</t>
    <rPh sb="0" eb="2">
      <t>ショリ</t>
    </rPh>
    <rPh sb="3" eb="5">
      <t>ウチワケ</t>
    </rPh>
    <phoneticPr fontId="4"/>
  </si>
  <si>
    <t>⑩</t>
    <phoneticPr fontId="4"/>
  </si>
  <si>
    <t>⑪</t>
    <phoneticPr fontId="4"/>
  </si>
  <si>
    <t>水分の蒸発
等による
減量化量</t>
    <rPh sb="0" eb="2">
      <t>スイブン</t>
    </rPh>
    <rPh sb="3" eb="5">
      <t>ジョウハツ</t>
    </rPh>
    <rPh sb="6" eb="7">
      <t>トウ</t>
    </rPh>
    <rPh sb="11" eb="14">
      <t>ゲンリョウカ</t>
    </rPh>
    <rPh sb="14" eb="15">
      <t>リョウ</t>
    </rPh>
    <phoneticPr fontId="4"/>
  </si>
  <si>
    <t>焼却残渣
資源化に
よる
減量化量</t>
    <rPh sb="0" eb="2">
      <t>ショウキャク</t>
    </rPh>
    <rPh sb="2" eb="4">
      <t>ザンサ</t>
    </rPh>
    <rPh sb="5" eb="7">
      <t>シゲン</t>
    </rPh>
    <rPh sb="7" eb="8">
      <t>カ</t>
    </rPh>
    <phoneticPr fontId="4"/>
  </si>
  <si>
    <t>計画収集</t>
    <rPh sb="0" eb="2">
      <t>ケイカク</t>
    </rPh>
    <rPh sb="2" eb="4">
      <t>シュウシュウ</t>
    </rPh>
    <phoneticPr fontId="4"/>
  </si>
  <si>
    <t xml:space="preserve">⑦ </t>
    <phoneticPr fontId="4"/>
  </si>
  <si>
    <t>集団</t>
    <rPh sb="0" eb="2">
      <t>シュウダン</t>
    </rPh>
    <phoneticPr fontId="4"/>
  </si>
  <si>
    <t>総排出量</t>
    <rPh sb="0" eb="1">
      <t>ソウ</t>
    </rPh>
    <rPh sb="1" eb="4">
      <t>ハイシュツリョウ</t>
    </rPh>
    <phoneticPr fontId="4"/>
  </si>
  <si>
    <t>自家</t>
    <rPh sb="0" eb="2">
      <t>ジカ</t>
    </rPh>
    <phoneticPr fontId="4"/>
  </si>
  <si>
    <t>減量化量</t>
    <rPh sb="0" eb="3">
      <t>ゲンリョウカ</t>
    </rPh>
    <rPh sb="3" eb="4">
      <t>リョウ</t>
    </rPh>
    <phoneticPr fontId="4"/>
  </si>
  <si>
    <t>焼却による</t>
    <rPh sb="0" eb="2">
      <t>ショウキャク</t>
    </rPh>
    <phoneticPr fontId="4"/>
  </si>
  <si>
    <t>計画</t>
    <rPh sb="0" eb="2">
      <t>ケイカク</t>
    </rPh>
    <phoneticPr fontId="4"/>
  </si>
  <si>
    <t>率</t>
    <rPh sb="0" eb="1">
      <t>リツ</t>
    </rPh>
    <phoneticPr fontId="4"/>
  </si>
  <si>
    <t>直接</t>
    <rPh sb="0" eb="2">
      <t>チョクセツ</t>
    </rPh>
    <phoneticPr fontId="4"/>
  </si>
  <si>
    <t>総量</t>
    <rPh sb="0" eb="2">
      <t>ソウリョウ</t>
    </rPh>
    <phoneticPr fontId="4"/>
  </si>
  <si>
    <t>焼却量</t>
    <rPh sb="0" eb="2">
      <t>ショウキャク</t>
    </rPh>
    <rPh sb="2" eb="3">
      <t>リョウ</t>
    </rPh>
    <phoneticPr fontId="4"/>
  </si>
  <si>
    <t>焼却率</t>
    <rPh sb="0" eb="2">
      <t>ショウキャク</t>
    </rPh>
    <rPh sb="2" eb="3">
      <t>リツ</t>
    </rPh>
    <phoneticPr fontId="4"/>
  </si>
  <si>
    <t>埋立量</t>
    <rPh sb="0" eb="2">
      <t>ウメタテ</t>
    </rPh>
    <rPh sb="2" eb="3">
      <t>リョウ</t>
    </rPh>
    <phoneticPr fontId="4"/>
  </si>
  <si>
    <t>埋立率</t>
    <rPh sb="0" eb="2">
      <t>ウメタテ</t>
    </rPh>
    <rPh sb="2" eb="3">
      <t>リツ</t>
    </rPh>
    <phoneticPr fontId="4"/>
  </si>
  <si>
    <t>資源化量</t>
    <rPh sb="0" eb="3">
      <t>シゲンカ</t>
    </rPh>
    <rPh sb="3" eb="4">
      <t>リョウ</t>
    </rPh>
    <phoneticPr fontId="4"/>
  </si>
  <si>
    <t>資源化率</t>
    <rPh sb="0" eb="3">
      <t>シゲンカ</t>
    </rPh>
    <rPh sb="3" eb="4">
      <t>リツ</t>
    </rPh>
    <phoneticPr fontId="4"/>
  </si>
  <si>
    <t>減量化量</t>
    <rPh sb="0" eb="2">
      <t>ゲンリョウ</t>
    </rPh>
    <rPh sb="2" eb="3">
      <t>カ</t>
    </rPh>
    <rPh sb="3" eb="4">
      <t>リョウ</t>
    </rPh>
    <phoneticPr fontId="4"/>
  </si>
  <si>
    <t>処理量</t>
    <rPh sb="0" eb="2">
      <t>ショリ</t>
    </rPh>
    <rPh sb="2" eb="3">
      <t>リョウ</t>
    </rPh>
    <phoneticPr fontId="4"/>
  </si>
  <si>
    <t>収集量</t>
    <phoneticPr fontId="3"/>
  </si>
  <si>
    <t>（％）</t>
    <phoneticPr fontId="3"/>
  </si>
  <si>
    <t>搬入量</t>
    <rPh sb="0" eb="2">
      <t>ハンニュウ</t>
    </rPh>
    <rPh sb="2" eb="3">
      <t>リョウ</t>
    </rPh>
    <phoneticPr fontId="4"/>
  </si>
  <si>
    <t>（％）</t>
  </si>
  <si>
    <t>＝①＋②</t>
    <phoneticPr fontId="4"/>
  </si>
  <si>
    <t>（焼却残渣を除く)</t>
    <rPh sb="1" eb="3">
      <t>ショウキャク</t>
    </rPh>
    <rPh sb="3" eb="5">
      <t>ザンサ</t>
    </rPh>
    <rPh sb="6" eb="7">
      <t>ノゾ</t>
    </rPh>
    <phoneticPr fontId="4"/>
  </si>
  <si>
    <t>（％）</t>
    <phoneticPr fontId="4"/>
  </si>
  <si>
    <t>＝④～⑦</t>
    <phoneticPr fontId="4"/>
  </si>
  <si>
    <t>＝⑧＋⑨</t>
    <phoneticPr fontId="4"/>
  </si>
  <si>
    <t xml:space="preserve">    (注)   １.④「焼却量」は、粗大ごみ等の破砕後処理残渣の溶融は含むが、焼却残渣の溶融は含まない。   </t>
    <rPh sb="5" eb="6">
      <t>チュウ</t>
    </rPh>
    <rPh sb="14" eb="17">
      <t>ショウキャクリョウ</t>
    </rPh>
    <rPh sb="20" eb="22">
      <t>ソダイ</t>
    </rPh>
    <rPh sb="24" eb="25">
      <t>トウ</t>
    </rPh>
    <rPh sb="26" eb="28">
      <t>ハサイ</t>
    </rPh>
    <rPh sb="28" eb="29">
      <t>ゴ</t>
    </rPh>
    <rPh sb="29" eb="31">
      <t>ショリ</t>
    </rPh>
    <rPh sb="31" eb="33">
      <t>ザンサ</t>
    </rPh>
    <rPh sb="34" eb="36">
      <t>ヨウユウ</t>
    </rPh>
    <rPh sb="37" eb="38">
      <t>フク</t>
    </rPh>
    <rPh sb="41" eb="43">
      <t>ショウキャク</t>
    </rPh>
    <rPh sb="43" eb="45">
      <t>ザンサ</t>
    </rPh>
    <rPh sb="46" eb="48">
      <t>ヨウユウ</t>
    </rPh>
    <rPh sb="49" eb="50">
      <t>フク</t>
    </rPh>
    <phoneticPr fontId="4"/>
  </si>
  <si>
    <t xml:space="preserve">            ２.⑦「減量化量」は、焼却を除く中間処理（破砕・圧縮等）における減量化量等である。</t>
    <rPh sb="16" eb="19">
      <t>ゲンリョウカ</t>
    </rPh>
    <rPh sb="19" eb="20">
      <t>リョウ</t>
    </rPh>
    <phoneticPr fontId="4"/>
  </si>
  <si>
    <t>　　　　　上段　：　収集・処理・処分量　(単位 ： ｔ ／年)
　　　　　下段　：　構成比率</t>
    <rPh sb="5" eb="7">
      <t>ジョウダン</t>
    </rPh>
    <rPh sb="10" eb="12">
      <t>シュウシュウ</t>
    </rPh>
    <rPh sb="13" eb="15">
      <t>ショリ</t>
    </rPh>
    <rPh sb="16" eb="18">
      <t>ショブン</t>
    </rPh>
    <rPh sb="18" eb="19">
      <t>リョウ</t>
    </rPh>
    <rPh sb="21" eb="23">
      <t>タンイ</t>
    </rPh>
    <rPh sb="29" eb="30">
      <t>ネン</t>
    </rPh>
    <rPh sb="37" eb="39">
      <t>カダン</t>
    </rPh>
    <rPh sb="42" eb="44">
      <t>コウセイ</t>
    </rPh>
    <rPh sb="44" eb="46">
      <t>ヒリツ</t>
    </rPh>
    <phoneticPr fontId="4"/>
  </si>
  <si>
    <t>表Ⅲ－８   ごみの収集形態別収集・処理・処分内訳一覧表</t>
    <rPh sb="0" eb="1">
      <t>ヒョウ</t>
    </rPh>
    <rPh sb="10" eb="12">
      <t>シュウシュウ</t>
    </rPh>
    <rPh sb="12" eb="14">
      <t>ケイタイ</t>
    </rPh>
    <rPh sb="14" eb="15">
      <t>ベツ</t>
    </rPh>
    <rPh sb="15" eb="17">
      <t>シュウシュウ</t>
    </rPh>
    <rPh sb="18" eb="20">
      <t>ショリ</t>
    </rPh>
    <rPh sb="21" eb="23">
      <t>ショブン</t>
    </rPh>
    <rPh sb="23" eb="25">
      <t>ウチワケ</t>
    </rPh>
    <rPh sb="25" eb="28">
      <t>イチランヒョウ</t>
    </rPh>
    <phoneticPr fontId="4"/>
  </si>
  <si>
    <t>内訳</t>
    <rPh sb="0" eb="2">
      <t>ウチワケ</t>
    </rPh>
    <phoneticPr fontId="4"/>
  </si>
  <si>
    <t>収集内訳</t>
    <rPh sb="0" eb="2">
      <t>シュウシュウ</t>
    </rPh>
    <rPh sb="2" eb="4">
      <t>ウチワケ</t>
    </rPh>
    <phoneticPr fontId="4"/>
  </si>
  <si>
    <t>処理・処分内訳</t>
    <rPh sb="0" eb="2">
      <t>ショリ</t>
    </rPh>
    <rPh sb="3" eb="5">
      <t>ショブン</t>
    </rPh>
    <rPh sb="5" eb="7">
      <t>ウチワケ</t>
    </rPh>
    <phoneticPr fontId="4"/>
  </si>
  <si>
    <t>⑫</t>
    <phoneticPr fontId="4"/>
  </si>
  <si>
    <t>地方公共</t>
    <rPh sb="0" eb="2">
      <t>チホウ</t>
    </rPh>
    <rPh sb="2" eb="4">
      <t>コウキョウ</t>
    </rPh>
    <phoneticPr fontId="4"/>
  </si>
  <si>
    <t>委託業者</t>
    <rPh sb="2" eb="4">
      <t>ギョウシャ</t>
    </rPh>
    <phoneticPr fontId="4"/>
  </si>
  <si>
    <t>許可業者</t>
    <rPh sb="2" eb="4">
      <t>ギョウシャ</t>
    </rPh>
    <phoneticPr fontId="4"/>
  </si>
  <si>
    <t>合計</t>
    <rPh sb="0" eb="2">
      <t>ゴウケイ</t>
    </rPh>
    <phoneticPr fontId="4"/>
  </si>
  <si>
    <t>直接
資源化</t>
    <rPh sb="0" eb="2">
      <t>チョクセツ</t>
    </rPh>
    <rPh sb="3" eb="6">
      <t>シゲンカ</t>
    </rPh>
    <phoneticPr fontId="4"/>
  </si>
  <si>
    <t>焼却施設</t>
    <rPh sb="0" eb="2">
      <t>ショウキャク</t>
    </rPh>
    <rPh sb="2" eb="4">
      <t>シセツ</t>
    </rPh>
    <phoneticPr fontId="4"/>
  </si>
  <si>
    <t>粗大ごみ処理施設</t>
    <rPh sb="0" eb="2">
      <t>ソダイ</t>
    </rPh>
    <rPh sb="4" eb="6">
      <t>ショリ</t>
    </rPh>
    <rPh sb="6" eb="8">
      <t>シセツ</t>
    </rPh>
    <phoneticPr fontId="4"/>
  </si>
  <si>
    <t>資源化
施　設</t>
    <rPh sb="0" eb="3">
      <t>シゲンカ</t>
    </rPh>
    <rPh sb="4" eb="5">
      <t>シ</t>
    </rPh>
    <rPh sb="6" eb="7">
      <t>セツ</t>
    </rPh>
    <phoneticPr fontId="4"/>
  </si>
  <si>
    <t>その他
の施設</t>
    <rPh sb="2" eb="3">
      <t>タ</t>
    </rPh>
    <rPh sb="5" eb="7">
      <t>シセツ</t>
    </rPh>
    <phoneticPr fontId="4"/>
  </si>
  <si>
    <t>直　接
埋　立</t>
    <rPh sb="0" eb="1">
      <t>チョク</t>
    </rPh>
    <rPh sb="2" eb="3">
      <t>セツ</t>
    </rPh>
    <rPh sb="4" eb="5">
      <t>マイ</t>
    </rPh>
    <rPh sb="6" eb="7">
      <t>リツ</t>
    </rPh>
    <phoneticPr fontId="4"/>
  </si>
  <si>
    <t>収集形態</t>
    <rPh sb="0" eb="2">
      <t>シュウシュウ</t>
    </rPh>
    <rPh sb="2" eb="4">
      <t>ケイタイ</t>
    </rPh>
    <phoneticPr fontId="4"/>
  </si>
  <si>
    <t>団体直営</t>
    <rPh sb="0" eb="2">
      <t>ダンタイ</t>
    </rPh>
    <rPh sb="2" eb="4">
      <t>チョクエイ</t>
    </rPh>
    <phoneticPr fontId="4"/>
  </si>
  <si>
    <t>＝⑤～⑪</t>
    <phoneticPr fontId="4"/>
  </si>
  <si>
    <t>収集ごみ</t>
    <rPh sb="0" eb="2">
      <t>シュウシュウ</t>
    </rPh>
    <phoneticPr fontId="3"/>
  </si>
  <si>
    <t>混 合 ご み</t>
    <rPh sb="0" eb="3">
      <t>コンゴウ</t>
    </rPh>
    <phoneticPr fontId="4"/>
  </si>
  <si>
    <t>可 燃 ご み</t>
    <rPh sb="0" eb="3">
      <t>カネン</t>
    </rPh>
    <phoneticPr fontId="4"/>
  </si>
  <si>
    <t>不 燃 ご み</t>
    <rPh sb="0" eb="3">
      <t>フネン</t>
    </rPh>
    <phoneticPr fontId="4"/>
  </si>
  <si>
    <t>資 源 ご み</t>
    <rPh sb="0" eb="3">
      <t>シゲン</t>
    </rPh>
    <phoneticPr fontId="4"/>
  </si>
  <si>
    <t>粗 大 ご み</t>
    <rPh sb="0" eb="3">
      <t>ソダイ</t>
    </rPh>
    <phoneticPr fontId="4"/>
  </si>
  <si>
    <t>その他
のごみ</t>
    <rPh sb="2" eb="3">
      <t>タ</t>
    </rPh>
    <phoneticPr fontId="4"/>
  </si>
  <si>
    <t>小      　計</t>
    <rPh sb="0" eb="1">
      <t>ショウ</t>
    </rPh>
    <rPh sb="8" eb="9">
      <t>ケイ</t>
    </rPh>
    <phoneticPr fontId="4"/>
  </si>
  <si>
    <t>直接搬入ごみ</t>
    <rPh sb="0" eb="1">
      <t>チョク</t>
    </rPh>
    <rPh sb="1" eb="2">
      <t>セツ</t>
    </rPh>
    <rPh sb="2" eb="4">
      <t>ハンニュウ</t>
    </rPh>
    <phoneticPr fontId="4"/>
  </si>
  <si>
    <t>－</t>
    <phoneticPr fontId="4"/>
  </si>
  <si>
    <t>内訳</t>
    <rPh sb="0" eb="2">
      <t>ウチワケ</t>
    </rPh>
    <phoneticPr fontId="3"/>
  </si>
  <si>
    <t>収集形態内訳</t>
    <rPh sb="0" eb="2">
      <t>シュウシュウ</t>
    </rPh>
    <rPh sb="2" eb="4">
      <t>ケイタイ</t>
    </rPh>
    <rPh sb="4" eb="6">
      <t>ウチワケ</t>
    </rPh>
    <phoneticPr fontId="4"/>
  </si>
  <si>
    <t>⑬</t>
    <phoneticPr fontId="4"/>
  </si>
  <si>
    <t>⑭</t>
    <phoneticPr fontId="4"/>
  </si>
  <si>
    <t>収集ごみ</t>
    <phoneticPr fontId="4"/>
  </si>
  <si>
    <t>直接搬入
ごみ</t>
    <rPh sb="0" eb="2">
      <t>チョクセツ</t>
    </rPh>
    <rPh sb="2" eb="4">
      <t>ハンニュウ</t>
    </rPh>
    <phoneticPr fontId="4"/>
  </si>
  <si>
    <t>合計</t>
    <rPh sb="0" eb="2">
      <t>ゴウケイ</t>
    </rPh>
    <phoneticPr fontId="3"/>
  </si>
  <si>
    <t>＝⑬～⑭</t>
    <phoneticPr fontId="4"/>
  </si>
  <si>
    <t>合      　計</t>
    <rPh sb="0" eb="9">
      <t>ゴウケイ</t>
    </rPh>
    <phoneticPr fontId="4"/>
  </si>
  <si>
    <t>（注）　本表は、各施設への搬入量である。</t>
    <rPh sb="1" eb="2">
      <t>チュウ</t>
    </rPh>
    <rPh sb="4" eb="5">
      <t>ホン</t>
    </rPh>
    <rPh sb="5" eb="6">
      <t>ヒョウ</t>
    </rPh>
    <rPh sb="8" eb="11">
      <t>カクシセツ</t>
    </rPh>
    <rPh sb="13" eb="15">
      <t>ハンニュウ</t>
    </rPh>
    <rPh sb="15" eb="16">
      <t>リョウ</t>
    </rPh>
    <phoneticPr fontId="4"/>
  </si>
  <si>
    <t>表Ⅲ－６   一 部 事 務 組 合 別 ご み の 処 理 内 訳 総 括 表</t>
    <phoneticPr fontId="4"/>
  </si>
  <si>
    <t>( 単位 ： ｔ / 年 ）</t>
    <rPh sb="2" eb="4">
      <t>タンイ</t>
    </rPh>
    <rPh sb="11" eb="12">
      <t>ネン</t>
    </rPh>
    <phoneticPr fontId="4"/>
  </si>
  <si>
    <t>搬入の内訳</t>
    <rPh sb="0" eb="2">
      <t>ハンニュウ</t>
    </rPh>
    <rPh sb="3" eb="5">
      <t>ウチワケ</t>
    </rPh>
    <phoneticPr fontId="4"/>
  </si>
  <si>
    <t>処理・処分の内訳</t>
    <rPh sb="0" eb="2">
      <t>ショリ</t>
    </rPh>
    <rPh sb="3" eb="5">
      <t>ショブン</t>
    </rPh>
    <rPh sb="6" eb="8">
      <t>ウチワケ</t>
    </rPh>
    <phoneticPr fontId="4"/>
  </si>
  <si>
    <t>構　　　成
市町村名</t>
    <rPh sb="0" eb="1">
      <t>ガマエ</t>
    </rPh>
    <rPh sb="4" eb="5">
      <t>シゲル</t>
    </rPh>
    <phoneticPr fontId="4"/>
  </si>
  <si>
    <t>一部事務組合名</t>
    <rPh sb="0" eb="2">
      <t>イチブ</t>
    </rPh>
    <rPh sb="2" eb="4">
      <t>ジム</t>
    </rPh>
    <rPh sb="4" eb="6">
      <t>クミアイ</t>
    </rPh>
    <rPh sb="6" eb="7">
      <t>メイ</t>
    </rPh>
    <phoneticPr fontId="4"/>
  </si>
  <si>
    <t>計画収集
総　　量</t>
    <rPh sb="0" eb="2">
      <t>ケイカク</t>
    </rPh>
    <rPh sb="5" eb="6">
      <t>フサ</t>
    </rPh>
    <rPh sb="8" eb="9">
      <t>リョウ</t>
    </rPh>
    <phoneticPr fontId="4"/>
  </si>
  <si>
    <t>合　　計</t>
    <rPh sb="0" eb="1">
      <t>ゴウ</t>
    </rPh>
    <rPh sb="3" eb="4">
      <t>ケイ</t>
    </rPh>
    <phoneticPr fontId="4"/>
  </si>
  <si>
    <t>組合への搬入量</t>
    <rPh sb="0" eb="2">
      <t>クミアイ</t>
    </rPh>
    <rPh sb="4" eb="6">
      <t>ハンニュウ</t>
    </rPh>
    <rPh sb="6" eb="7">
      <t>リョウ</t>
    </rPh>
    <phoneticPr fontId="4"/>
  </si>
  <si>
    <t>うち他市町村・業者における　　　　　焼却量</t>
    <rPh sb="2" eb="4">
      <t>タシ</t>
    </rPh>
    <rPh sb="4" eb="6">
      <t>チョウソン</t>
    </rPh>
    <rPh sb="7" eb="9">
      <t>ギョウシャ</t>
    </rPh>
    <rPh sb="18" eb="20">
      <t>ショウキャク</t>
    </rPh>
    <rPh sb="20" eb="21">
      <t>リョウ</t>
    </rPh>
    <phoneticPr fontId="4"/>
  </si>
  <si>
    <t>うち当該構成市町での　　　　　埋立量</t>
    <rPh sb="2" eb="4">
      <t>トウガイ</t>
    </rPh>
    <rPh sb="4" eb="6">
      <t>コウセイ</t>
    </rPh>
    <rPh sb="6" eb="8">
      <t>シチョウ</t>
    </rPh>
    <rPh sb="15" eb="17">
      <t>ウメタテ</t>
    </rPh>
    <rPh sb="17" eb="18">
      <t>リョウ</t>
    </rPh>
    <phoneticPr fontId="4"/>
  </si>
  <si>
    <t>その他率</t>
    <rPh sb="0" eb="3">
      <t>ソノタ</t>
    </rPh>
    <rPh sb="3" eb="4">
      <t>リツ</t>
    </rPh>
    <phoneticPr fontId="4"/>
  </si>
  <si>
    <t>（焼却残渣を除く）</t>
    <rPh sb="1" eb="3">
      <t>ショウキャク</t>
    </rPh>
    <rPh sb="3" eb="5">
      <t>ザンサ</t>
    </rPh>
    <rPh sb="6" eb="7">
      <t>ノゾ</t>
    </rPh>
    <phoneticPr fontId="4"/>
  </si>
  <si>
    <t>＝②～④</t>
    <phoneticPr fontId="4"/>
  </si>
  <si>
    <t>秦野市伊勢原市
環境衛生組合</t>
    <rPh sb="0" eb="2">
      <t>ハタノシ</t>
    </rPh>
    <rPh sb="2" eb="3">
      <t>シ</t>
    </rPh>
    <rPh sb="3" eb="7">
      <t>イセハラシ</t>
    </rPh>
    <phoneticPr fontId="4"/>
  </si>
  <si>
    <t>計</t>
    <rPh sb="0" eb="1">
      <t>ケイ</t>
    </rPh>
    <phoneticPr fontId="4"/>
  </si>
  <si>
    <t>-</t>
    <phoneticPr fontId="3"/>
  </si>
  <si>
    <t>高座清掃
施設組合</t>
    <rPh sb="0" eb="2">
      <t>コウザ</t>
    </rPh>
    <rPh sb="2" eb="4">
      <t>セイソウ</t>
    </rPh>
    <phoneticPr fontId="4"/>
  </si>
  <si>
    <t>湯河原町真鶴町
衛生組合</t>
    <rPh sb="0" eb="4">
      <t>ユガワラマチ</t>
    </rPh>
    <rPh sb="4" eb="6">
      <t>マナヅル</t>
    </rPh>
    <rPh sb="6" eb="7">
      <t>マチ</t>
    </rPh>
    <phoneticPr fontId="4"/>
  </si>
  <si>
    <t>足柄東部
清掃組合</t>
    <rPh sb="0" eb="2">
      <t>アシガラ</t>
    </rPh>
    <rPh sb="2" eb="3">
      <t>ヒガシ</t>
    </rPh>
    <rPh sb="3" eb="4">
      <t>ブ</t>
    </rPh>
    <phoneticPr fontId="4"/>
  </si>
  <si>
    <t>足柄西部
清掃組合</t>
    <rPh sb="0" eb="2">
      <t>アシガラ</t>
    </rPh>
    <rPh sb="2" eb="4">
      <t>セイブ</t>
    </rPh>
    <phoneticPr fontId="4"/>
  </si>
  <si>
    <t>合　　　計</t>
    <rPh sb="0" eb="1">
      <t>ゴウ</t>
    </rPh>
    <rPh sb="4" eb="5">
      <t>ケイ</t>
    </rPh>
    <phoneticPr fontId="4"/>
  </si>
  <si>
    <t>表Ⅲ－７  ご み の 排 出 原 単 位  一 覧 表</t>
    <phoneticPr fontId="4"/>
  </si>
  <si>
    <t xml:space="preserve">    排    出    原    単    位     （ｇ/人・日）</t>
    <rPh sb="4" eb="37">
      <t>シュウシュウ</t>
    </rPh>
    <phoneticPr fontId="4"/>
  </si>
  <si>
    <t xml:space="preserve">
⑤ 総排出量
　</t>
    <rPh sb="3" eb="4">
      <t>ソウ</t>
    </rPh>
    <rPh sb="4" eb="6">
      <t>ハイシュツ</t>
    </rPh>
    <rPh sb="6" eb="7">
      <t>リョウ</t>
    </rPh>
    <phoneticPr fontId="4"/>
  </si>
  <si>
    <t xml:space="preserve">③ 計画収集総量
</t>
    <rPh sb="2" eb="4">
      <t>ケイカク</t>
    </rPh>
    <rPh sb="4" eb="6">
      <t>シュウシュウ</t>
    </rPh>
    <rPh sb="6" eb="7">
      <t>ソウ</t>
    </rPh>
    <rPh sb="7" eb="8">
      <t>リョウ</t>
    </rPh>
    <phoneticPr fontId="4"/>
  </si>
  <si>
    <t xml:space="preserve">④ 集団回収量
</t>
    <rPh sb="2" eb="4">
      <t>シュウダン</t>
    </rPh>
    <rPh sb="4" eb="6">
      <t>カイシュウ</t>
    </rPh>
    <rPh sb="6" eb="7">
      <t>リョウ</t>
    </rPh>
    <phoneticPr fontId="4"/>
  </si>
  <si>
    <t>① 計画収集量</t>
    <rPh sb="2" eb="4">
      <t>ケイカク</t>
    </rPh>
    <rPh sb="4" eb="7">
      <t>シュウシュウリョウ</t>
    </rPh>
    <phoneticPr fontId="4"/>
  </si>
  <si>
    <t>② 直接搬入量</t>
    <rPh sb="2" eb="4">
      <t>チョクセツ</t>
    </rPh>
    <rPh sb="4" eb="6">
      <t>ハンニュウ</t>
    </rPh>
    <rPh sb="6" eb="7">
      <t>リョウ</t>
    </rPh>
    <phoneticPr fontId="4"/>
  </si>
  <si>
    <t>綾瀬市</t>
    <rPh sb="0" eb="3">
      <t>アヤセシ</t>
    </rPh>
    <phoneticPr fontId="4"/>
  </si>
  <si>
    <t>市部小計</t>
    <rPh sb="0" eb="2">
      <t>シブ</t>
    </rPh>
    <rPh sb="2" eb="4">
      <t>コバカリ</t>
    </rPh>
    <phoneticPr fontId="4"/>
  </si>
  <si>
    <t>県合計</t>
    <rPh sb="0" eb="1">
      <t>ケン</t>
    </rPh>
    <rPh sb="1" eb="3">
      <t>ゴウケイ</t>
    </rPh>
    <phoneticPr fontId="4"/>
  </si>
  <si>
    <t xml:space="preserve"> (注) 排出原単位 ＝</t>
    <rPh sb="2" eb="3">
      <t>チュウ</t>
    </rPh>
    <rPh sb="5" eb="7">
      <t>ハイシュツ</t>
    </rPh>
    <rPh sb="7" eb="10">
      <t>ゲンタンイ</t>
    </rPh>
    <phoneticPr fontId="4"/>
  </si>
  <si>
    <t xml:space="preserve">    ご  み  の  量　（ ｔ ）</t>
    <rPh sb="13" eb="14">
      <t>リョウ</t>
    </rPh>
    <phoneticPr fontId="4"/>
  </si>
  <si>
    <r>
      <t>×１０</t>
    </r>
    <r>
      <rPr>
        <vertAlign val="superscript"/>
        <sz val="10"/>
        <rFont val="ＭＳ Ｐ明朝"/>
        <family val="1"/>
        <charset val="128"/>
      </rPr>
      <t>6</t>
    </r>
    <phoneticPr fontId="4"/>
  </si>
  <si>
    <t>人口×年間日数（日）</t>
    <rPh sb="0" eb="2">
      <t>ジンコウ</t>
    </rPh>
    <rPh sb="3" eb="5">
      <t>ネンカン</t>
    </rPh>
    <rPh sb="5" eb="7">
      <t>ニッスウ</t>
    </rPh>
    <rPh sb="8" eb="9">
      <t>ニチ</t>
    </rPh>
    <phoneticPr fontId="4"/>
  </si>
  <si>
    <t>４　焼却処理・埋立処分内訳</t>
    <rPh sb="2" eb="4">
      <t>ショウキャク</t>
    </rPh>
    <rPh sb="4" eb="6">
      <t>ショリ</t>
    </rPh>
    <rPh sb="7" eb="9">
      <t>ウメタテ</t>
    </rPh>
    <rPh sb="9" eb="11">
      <t>ショブン</t>
    </rPh>
    <rPh sb="11" eb="13">
      <t>ウチワケ</t>
    </rPh>
    <phoneticPr fontId="4"/>
  </si>
  <si>
    <t>表Ⅲ－９   ごみの焼却処理一覧表</t>
    <rPh sb="0" eb="1">
      <t>ヒョウ</t>
    </rPh>
    <rPh sb="10" eb="12">
      <t>ショウキャク</t>
    </rPh>
    <rPh sb="12" eb="14">
      <t>ショリ</t>
    </rPh>
    <rPh sb="14" eb="17">
      <t>イチランヒョウ</t>
    </rPh>
    <phoneticPr fontId="4"/>
  </si>
  <si>
    <t>焼却処理施設</t>
    <rPh sb="0" eb="2">
      <t>ショウキャク</t>
    </rPh>
    <rPh sb="2" eb="4">
      <t>ショリ</t>
    </rPh>
    <rPh sb="4" eb="6">
      <t>シセツ</t>
    </rPh>
    <phoneticPr fontId="4"/>
  </si>
  <si>
    <t>市  町  村  名</t>
    <rPh sb="0" eb="7">
      <t>シチョウソン</t>
    </rPh>
    <rPh sb="9" eb="10">
      <t>メイ</t>
    </rPh>
    <phoneticPr fontId="4"/>
  </si>
  <si>
    <t>①  直 　  接
　   焼 却 量</t>
    <phoneticPr fontId="4"/>
  </si>
  <si>
    <t>② 中間処理後
残渣焼却量</t>
    <rPh sb="2" eb="4">
      <t>チュウカン</t>
    </rPh>
    <rPh sb="4" eb="6">
      <t>ショリ</t>
    </rPh>
    <rPh sb="6" eb="7">
      <t>ゴ</t>
    </rPh>
    <rPh sb="8" eb="10">
      <t>ザンサ</t>
    </rPh>
    <rPh sb="10" eb="12">
      <t>ショウキャク</t>
    </rPh>
    <rPh sb="12" eb="13">
      <t>リョウ</t>
    </rPh>
    <phoneticPr fontId="4"/>
  </si>
  <si>
    <t>焼  却  量</t>
    <rPh sb="0" eb="4">
      <t>ショウキャク</t>
    </rPh>
    <rPh sb="6" eb="7">
      <t>リョウ</t>
    </rPh>
    <phoneticPr fontId="4"/>
  </si>
  <si>
    <t>④　うち他市町村 ・業者における焼却量</t>
    <rPh sb="4" eb="5">
      <t>タ</t>
    </rPh>
    <rPh sb="5" eb="8">
      <t>シチョウソン</t>
    </rPh>
    <rPh sb="10" eb="12">
      <t>ギョウシャ</t>
    </rPh>
    <rPh sb="16" eb="19">
      <t>ショウキャクリョウ</t>
    </rPh>
    <phoneticPr fontId="4"/>
  </si>
  <si>
    <t>他市町村から受け入れた
焼却量</t>
    <rPh sb="0" eb="1">
      <t>タ</t>
    </rPh>
    <rPh sb="1" eb="4">
      <t>シチョウソン</t>
    </rPh>
    <rPh sb="6" eb="7">
      <t>ウ</t>
    </rPh>
    <rPh sb="8" eb="9">
      <t>イ</t>
    </rPh>
    <rPh sb="12" eb="14">
      <t>ショウキャク</t>
    </rPh>
    <rPh sb="14" eb="15">
      <t>リョウ</t>
    </rPh>
    <phoneticPr fontId="4"/>
  </si>
  <si>
    <t>市町村における焼却量　　　　　　　　　　　＝③－④＋⑤</t>
    <rPh sb="0" eb="3">
      <t>シチョウソン</t>
    </rPh>
    <rPh sb="7" eb="10">
      <t>ショウキャクリョウ</t>
    </rPh>
    <phoneticPr fontId="4"/>
  </si>
  <si>
    <t>うち一部事務組合施設における焼却量</t>
    <rPh sb="2" eb="4">
      <t>イチブ</t>
    </rPh>
    <rPh sb="4" eb="6">
      <t>ジム</t>
    </rPh>
    <rPh sb="6" eb="8">
      <t>クミアイ</t>
    </rPh>
    <phoneticPr fontId="4"/>
  </si>
  <si>
    <r>
      <t>⑦焼却量に
対する比率</t>
    </r>
    <r>
      <rPr>
        <sz val="8"/>
        <rFont val="ＭＳ Ｐ明朝"/>
        <family val="1"/>
        <charset val="128"/>
      </rPr>
      <t xml:space="preserve">
</t>
    </r>
    <r>
      <rPr>
        <sz val="7"/>
        <rFont val="ＭＳ Ｐ明朝"/>
        <family val="1"/>
        <charset val="128"/>
      </rPr>
      <t>(%) ＝⑥/③×100</t>
    </r>
    <rPh sb="1" eb="4">
      <t>ショウキャクリョウ</t>
    </rPh>
    <rPh sb="6" eb="7">
      <t>タイ</t>
    </rPh>
    <rPh sb="9" eb="11">
      <t>ヒリツ</t>
    </rPh>
    <phoneticPr fontId="4"/>
  </si>
  <si>
    <t>による処理率</t>
    <rPh sb="3" eb="5">
      <t>ショリ</t>
    </rPh>
    <rPh sb="5" eb="6">
      <t>リツ</t>
    </rPh>
    <phoneticPr fontId="4"/>
  </si>
  <si>
    <t>処理施設</t>
    <rPh sb="0" eb="2">
      <t>ショリ</t>
    </rPh>
    <rPh sb="2" eb="4">
      <t>シセツ</t>
    </rPh>
    <phoneticPr fontId="3"/>
  </si>
  <si>
    <t>＝①+②</t>
    <phoneticPr fontId="4"/>
  </si>
  <si>
    <t>他市町村分</t>
    <rPh sb="0" eb="1">
      <t>タ</t>
    </rPh>
    <rPh sb="1" eb="4">
      <t>シチョウソン</t>
    </rPh>
    <rPh sb="4" eb="5">
      <t>ブン</t>
    </rPh>
    <phoneticPr fontId="4"/>
  </si>
  <si>
    <t>業者分</t>
    <rPh sb="0" eb="2">
      <t>ギョウジャ</t>
    </rPh>
    <rPh sb="2" eb="3">
      <t>ブン</t>
    </rPh>
    <phoneticPr fontId="4"/>
  </si>
  <si>
    <t>（参考：％）</t>
    <rPh sb="1" eb="3">
      <t>サンコウ</t>
    </rPh>
    <phoneticPr fontId="4"/>
  </si>
  <si>
    <t>委託状況（焼却）</t>
    <rPh sb="0" eb="2">
      <t>イタク</t>
    </rPh>
    <rPh sb="2" eb="4">
      <t>ジョウキョウ</t>
    </rPh>
    <rPh sb="5" eb="7">
      <t>ショウキャク</t>
    </rPh>
    <phoneticPr fontId="3"/>
  </si>
  <si>
    <t>　○焼却処理施設による処理率</t>
    <rPh sb="2" eb="4">
      <t>ショウキャク</t>
    </rPh>
    <rPh sb="4" eb="6">
      <t>ショリ</t>
    </rPh>
    <rPh sb="6" eb="8">
      <t>シセツ</t>
    </rPh>
    <rPh sb="11" eb="13">
      <t>ショリ</t>
    </rPh>
    <rPh sb="13" eb="14">
      <t>リツ</t>
    </rPh>
    <phoneticPr fontId="4"/>
  </si>
  <si>
    <t>　＝</t>
    <phoneticPr fontId="4"/>
  </si>
  <si>
    <t>焼却量</t>
    <rPh sb="0" eb="3">
      <t>ショウキャクリョウ</t>
    </rPh>
    <phoneticPr fontId="4"/>
  </si>
  <si>
    <t>×１００</t>
    <phoneticPr fontId="4"/>
  </si>
  <si>
    <t>計画収集総量－資源化量</t>
    <rPh sb="0" eb="2">
      <t>ケイカク</t>
    </rPh>
    <rPh sb="2" eb="4">
      <t>シュウシュウ</t>
    </rPh>
    <rPh sb="4" eb="6">
      <t>ソウリョウ</t>
    </rPh>
    <rPh sb="7" eb="10">
      <t>シゲンカ</t>
    </rPh>
    <rPh sb="10" eb="11">
      <t>リョウ</t>
    </rPh>
    <phoneticPr fontId="4"/>
  </si>
  <si>
    <t>表Ⅲ－１0  ごみの埋立処分一覧表</t>
    <rPh sb="0" eb="1">
      <t>ヒョウ</t>
    </rPh>
    <rPh sb="10" eb="12">
      <t>ウメタテ</t>
    </rPh>
    <rPh sb="12" eb="14">
      <t>ショブン</t>
    </rPh>
    <rPh sb="14" eb="17">
      <t>イチランヒョウ</t>
    </rPh>
    <phoneticPr fontId="4"/>
  </si>
  <si>
    <t xml:space="preserve">（単位： t / 年） </t>
    <rPh sb="1" eb="3">
      <t>タンイ</t>
    </rPh>
    <rPh sb="9" eb="10">
      <t>ネン</t>
    </rPh>
    <phoneticPr fontId="4"/>
  </si>
  <si>
    <t>埋　　　　　立　　　　　量　　　（焼却残渣を除く）</t>
    <rPh sb="0" eb="1">
      <t>マイ</t>
    </rPh>
    <rPh sb="6" eb="7">
      <t>タテ</t>
    </rPh>
    <rPh sb="12" eb="13">
      <t>リョウ</t>
    </rPh>
    <rPh sb="17" eb="18">
      <t>ヤキ</t>
    </rPh>
    <rPh sb="18" eb="19">
      <t>キャク</t>
    </rPh>
    <rPh sb="19" eb="20">
      <t>ザン</t>
    </rPh>
    <rPh sb="20" eb="21">
      <t>カス</t>
    </rPh>
    <rPh sb="22" eb="23">
      <t>ノゾ</t>
    </rPh>
    <phoneticPr fontId="4"/>
  </si>
  <si>
    <t>　焼却残渣埋立量　　</t>
    <phoneticPr fontId="4"/>
  </si>
  <si>
    <t>⑰</t>
    <phoneticPr fontId="4"/>
  </si>
  <si>
    <t>計画収集総量</t>
    <rPh sb="0" eb="2">
      <t>ケイカク</t>
    </rPh>
    <rPh sb="2" eb="4">
      <t>シュウシュウ</t>
    </rPh>
    <rPh sb="4" eb="6">
      <t>ソウリョウ</t>
    </rPh>
    <phoneticPr fontId="4"/>
  </si>
  <si>
    <t>⑦　市町村における</t>
    <phoneticPr fontId="4"/>
  </si>
  <si>
    <t>⑮　市町村における</t>
    <phoneticPr fontId="4"/>
  </si>
  <si>
    <t>全埋立量
　　　　　　　　　＝④＋⑫</t>
    <rPh sb="0" eb="1">
      <t>ゼン</t>
    </rPh>
    <rPh sb="1" eb="4">
      <t>ウメタテリョウ</t>
    </rPh>
    <phoneticPr fontId="4"/>
  </si>
  <si>
    <t>⑱
市町村における埋立量
=⑦+⑮</t>
    <phoneticPr fontId="4"/>
  </si>
  <si>
    <t>⑲全埋立量
に対する比率（％）
=⑱/⑰×100</t>
    <rPh sb="1" eb="2">
      <t>ゼン</t>
    </rPh>
    <rPh sb="2" eb="3">
      <t>ウ</t>
    </rPh>
    <rPh sb="3" eb="4">
      <t>タテ</t>
    </rPh>
    <rPh sb="4" eb="5">
      <t>リョウ</t>
    </rPh>
    <rPh sb="7" eb="8">
      <t>タイ</t>
    </rPh>
    <rPh sb="10" eb="12">
      <t>ヒリツ</t>
    </rPh>
    <phoneticPr fontId="4"/>
  </si>
  <si>
    <t>最終処分率(％)
＝⑰/①×100</t>
    <phoneticPr fontId="4"/>
  </si>
  <si>
    <t>市町村名</t>
    <rPh sb="0" eb="4">
      <t>シチョウソンメイ</t>
    </rPh>
    <phoneticPr fontId="4"/>
  </si>
  <si>
    <t>⑤ うち他市町村・</t>
    <rPh sb="4" eb="5">
      <t>タ</t>
    </rPh>
    <rPh sb="5" eb="8">
      <t>シチョウソン</t>
    </rPh>
    <phoneticPr fontId="4"/>
  </si>
  <si>
    <t>他市町村から受入れた埋立量</t>
    <rPh sb="0" eb="1">
      <t>タ</t>
    </rPh>
    <rPh sb="1" eb="4">
      <t>シチョウソン</t>
    </rPh>
    <phoneticPr fontId="4"/>
  </si>
  <si>
    <t>埋立量
＝④-⑤+⑥</t>
    <phoneticPr fontId="4"/>
  </si>
  <si>
    <t>うち組合
における
埋立量</t>
    <rPh sb="2" eb="4">
      <t>クミアイ</t>
    </rPh>
    <rPh sb="10" eb="11">
      <t>マイ</t>
    </rPh>
    <rPh sb="11" eb="12">
      <t>タテ</t>
    </rPh>
    <rPh sb="12" eb="13">
      <t>リョウ</t>
    </rPh>
    <phoneticPr fontId="4"/>
  </si>
  <si>
    <t>⑧埋立量に対する比率（％）　＝⑦/④×100</t>
    <rPh sb="1" eb="3">
      <t>ウメタテ</t>
    </rPh>
    <rPh sb="3" eb="4">
      <t>リョウ</t>
    </rPh>
    <rPh sb="5" eb="6">
      <t>タイ</t>
    </rPh>
    <rPh sb="8" eb="10">
      <t>ヒリツ</t>
    </rPh>
    <phoneticPr fontId="4"/>
  </si>
  <si>
    <t>焼却</t>
    <rPh sb="0" eb="2">
      <t>ショウキャク</t>
    </rPh>
    <phoneticPr fontId="4"/>
  </si>
  <si>
    <t>焼却残渣
からの
資源化量</t>
    <rPh sb="0" eb="2">
      <t>ショウキャク</t>
    </rPh>
    <rPh sb="2" eb="4">
      <t>ザンサ</t>
    </rPh>
    <phoneticPr fontId="4"/>
  </si>
  <si>
    <t>焼却残渣の資源化に伴う減量化量</t>
    <rPh sb="0" eb="2">
      <t>ショウキャク</t>
    </rPh>
    <rPh sb="2" eb="4">
      <t>ザンサ</t>
    </rPh>
    <rPh sb="5" eb="8">
      <t>シゲンカ</t>
    </rPh>
    <rPh sb="9" eb="10">
      <t>トモナ</t>
    </rPh>
    <rPh sb="11" eb="14">
      <t>ゲンリョウカ</t>
    </rPh>
    <rPh sb="14" eb="15">
      <t>リョウ</t>
    </rPh>
    <phoneticPr fontId="4"/>
  </si>
  <si>
    <t>焼却残渣　　　　埋立量　　　　　　　　　＝⑨-⑩-⑪</t>
    <rPh sb="0" eb="2">
      <t>ショウキャク</t>
    </rPh>
    <rPh sb="2" eb="4">
      <t>ザンサ</t>
    </rPh>
    <rPh sb="8" eb="11">
      <t>ウメタテリョウ</t>
    </rPh>
    <phoneticPr fontId="4"/>
  </si>
  <si>
    <t>⑬ うち他市町村・</t>
    <rPh sb="4" eb="5">
      <t>タ</t>
    </rPh>
    <rPh sb="5" eb="8">
      <t>シチョウソン</t>
    </rPh>
    <phoneticPr fontId="4"/>
  </si>
  <si>
    <t>埋 立 量
＝⑫-⑬
+⑭</t>
    <phoneticPr fontId="4"/>
  </si>
  <si>
    <t>うち組合
における
埋立量</t>
    <rPh sb="2" eb="4">
      <t>クミアイ</t>
    </rPh>
    <rPh sb="10" eb="12">
      <t>ウメタテ</t>
    </rPh>
    <rPh sb="12" eb="13">
      <t>リョウ</t>
    </rPh>
    <phoneticPr fontId="4"/>
  </si>
  <si>
    <t>⑯焼却残渣
埋立量に対
する比率(％)
=⑮/⑫×100</t>
    <rPh sb="1" eb="3">
      <t>ショウキャク</t>
    </rPh>
    <rPh sb="3" eb="5">
      <t>ザンサ</t>
    </rPh>
    <rPh sb="6" eb="8">
      <t>ウメタテ</t>
    </rPh>
    <rPh sb="8" eb="9">
      <t>リョウ</t>
    </rPh>
    <rPh sb="10" eb="11">
      <t>タイ</t>
    </rPh>
    <rPh sb="14" eb="16">
      <t>ヒリツ</t>
    </rPh>
    <phoneticPr fontId="4"/>
  </si>
  <si>
    <t>中間処理</t>
    <rPh sb="0" eb="2">
      <t>チュウカン</t>
    </rPh>
    <rPh sb="2" eb="4">
      <t>ショリ</t>
    </rPh>
    <phoneticPr fontId="4"/>
  </si>
  <si>
    <t>業者における埋立量</t>
    <rPh sb="0" eb="2">
      <t>ギョウシャ</t>
    </rPh>
    <rPh sb="6" eb="8">
      <t>ウメタテ</t>
    </rPh>
    <rPh sb="8" eb="9">
      <t>リョウ</t>
    </rPh>
    <phoneticPr fontId="4"/>
  </si>
  <si>
    <t>残渣量</t>
    <rPh sb="0" eb="2">
      <t>ザンサ</t>
    </rPh>
    <rPh sb="2" eb="3">
      <t>リョウ</t>
    </rPh>
    <phoneticPr fontId="4"/>
  </si>
  <si>
    <t>業者における埋立量</t>
    <rPh sb="6" eb="8">
      <t>ウメタテ</t>
    </rPh>
    <rPh sb="8" eb="9">
      <t>リョウ</t>
    </rPh>
    <phoneticPr fontId="4"/>
  </si>
  <si>
    <t>埋立量</t>
    <phoneticPr fontId="4"/>
  </si>
  <si>
    <t>後埋立量</t>
    <rPh sb="1" eb="3">
      <t>ウメタテ</t>
    </rPh>
    <rPh sb="3" eb="4">
      <t>リョウ</t>
    </rPh>
    <phoneticPr fontId="4"/>
  </si>
  <si>
    <t>＝②+③</t>
    <phoneticPr fontId="4"/>
  </si>
  <si>
    <t>他市町村</t>
    <rPh sb="0" eb="1">
      <t>タ</t>
    </rPh>
    <rPh sb="1" eb="4">
      <t>シチョウソン</t>
    </rPh>
    <phoneticPr fontId="4"/>
  </si>
  <si>
    <t>業　者</t>
    <rPh sb="0" eb="1">
      <t>ギョウ</t>
    </rPh>
    <rPh sb="2" eb="3">
      <t>モノ</t>
    </rPh>
    <phoneticPr fontId="4"/>
  </si>
  <si>
    <t xml:space="preserve">  ５   資 源 化 ・ 再 利 用 状 況</t>
    <rPh sb="6" eb="11">
      <t>シゲンカ</t>
    </rPh>
    <rPh sb="14" eb="19">
      <t>サイリヨウ</t>
    </rPh>
    <rPh sb="20" eb="23">
      <t>ジョウキョウ</t>
    </rPh>
    <phoneticPr fontId="4"/>
  </si>
  <si>
    <t>表Ⅲ－１１   ごみの資源化・再利用状況総括表</t>
    <rPh sb="0" eb="1">
      <t>ヒョウ</t>
    </rPh>
    <rPh sb="11" eb="14">
      <t>シゲンカ</t>
    </rPh>
    <rPh sb="15" eb="18">
      <t>サイリヨウ</t>
    </rPh>
    <rPh sb="18" eb="20">
      <t>ジョウキョウ</t>
    </rPh>
    <rPh sb="20" eb="22">
      <t>ソウカツ</t>
    </rPh>
    <rPh sb="22" eb="23">
      <t>ヒョウ</t>
    </rPh>
    <phoneticPr fontId="4"/>
  </si>
  <si>
    <t>市町村による有価物回収</t>
    <rPh sb="0" eb="1">
      <t>シ</t>
    </rPh>
    <rPh sb="1" eb="2">
      <t>チョウ</t>
    </rPh>
    <rPh sb="2" eb="3">
      <t>ソン</t>
    </rPh>
    <rPh sb="6" eb="9">
      <t>ユウカブツ</t>
    </rPh>
    <rPh sb="9" eb="11">
      <t>カイシュウ</t>
    </rPh>
    <phoneticPr fontId="4"/>
  </si>
  <si>
    <t>自治会等による集団回収</t>
    <rPh sb="0" eb="3">
      <t>ジチカイ</t>
    </rPh>
    <rPh sb="3" eb="4">
      <t>トウ</t>
    </rPh>
    <rPh sb="7" eb="9">
      <t>シュウダン</t>
    </rPh>
    <rPh sb="9" eb="11">
      <t>カイシュウ</t>
    </rPh>
    <phoneticPr fontId="4"/>
  </si>
  <si>
    <t>不用品登録・
交換制度の
有無・成立件数</t>
    <rPh sb="0" eb="3">
      <t>フヨウヒン</t>
    </rPh>
    <rPh sb="3" eb="5">
      <t>トウロク</t>
    </rPh>
    <rPh sb="16" eb="18">
      <t>セイリツ</t>
    </rPh>
    <rPh sb="18" eb="20">
      <t>ケンスウ</t>
    </rPh>
    <phoneticPr fontId="4"/>
  </si>
  <si>
    <t>①計画
収集総量</t>
    <rPh sb="1" eb="3">
      <t>ケイカク</t>
    </rPh>
    <rPh sb="6" eb="8">
      <t>ソウリョウ</t>
    </rPh>
    <phoneticPr fontId="4"/>
  </si>
  <si>
    <t>② ①からの</t>
    <phoneticPr fontId="4"/>
  </si>
  <si>
    <t>③ 焼却残渣からの資源化量</t>
    <rPh sb="12" eb="13">
      <t>リョウ</t>
    </rPh>
    <phoneticPr fontId="4"/>
  </si>
  <si>
    <t>売上総額
(千円/年)</t>
    <rPh sb="0" eb="2">
      <t>ウリアゲ</t>
    </rPh>
    <rPh sb="2" eb="4">
      <t>ソウガク</t>
    </rPh>
    <rPh sb="6" eb="8">
      <t>センエン</t>
    </rPh>
    <rPh sb="9" eb="10">
      <t>ネン</t>
    </rPh>
    <phoneticPr fontId="4"/>
  </si>
  <si>
    <t>市町村からの補助金額</t>
    <rPh sb="0" eb="3">
      <t>シチョウソン</t>
    </rPh>
    <rPh sb="6" eb="9">
      <t>ホジョキン</t>
    </rPh>
    <rPh sb="9" eb="10">
      <t>ガク</t>
    </rPh>
    <phoneticPr fontId="4"/>
  </si>
  <si>
    <t>総資源化量</t>
    <rPh sb="0" eb="1">
      <t>ソウ</t>
    </rPh>
    <rPh sb="1" eb="4">
      <t>シゲンカ</t>
    </rPh>
    <rPh sb="4" eb="5">
      <t>リョウ</t>
    </rPh>
    <phoneticPr fontId="4"/>
  </si>
  <si>
    <t>リサイクル率</t>
    <phoneticPr fontId="4"/>
  </si>
  <si>
    <t>資源化量</t>
    <rPh sb="0" eb="4">
      <t>シゲンカリョウ</t>
    </rPh>
    <phoneticPr fontId="4"/>
  </si>
  <si>
    <t>焼却灰資源化</t>
    <rPh sb="0" eb="3">
      <t>ショウキャクバイ</t>
    </rPh>
    <rPh sb="3" eb="5">
      <t>シゲン</t>
    </rPh>
    <rPh sb="5" eb="6">
      <t>カ</t>
    </rPh>
    <phoneticPr fontId="4"/>
  </si>
  <si>
    <t>不燃残渣資源化</t>
    <rPh sb="0" eb="2">
      <t>フネン</t>
    </rPh>
    <rPh sb="2" eb="4">
      <t>ザンサ</t>
    </rPh>
    <rPh sb="4" eb="6">
      <t>シゲン</t>
    </rPh>
    <rPh sb="6" eb="7">
      <t>カ</t>
    </rPh>
    <phoneticPr fontId="4"/>
  </si>
  <si>
    <t>参加団体数</t>
    <rPh sb="0" eb="2">
      <t>サンカ</t>
    </rPh>
    <rPh sb="2" eb="5">
      <t>ダンタイスウ</t>
    </rPh>
    <phoneticPr fontId="4"/>
  </si>
  <si>
    <t>回 収 量</t>
    <phoneticPr fontId="4"/>
  </si>
  <si>
    <t>売上総額</t>
    <rPh sb="0" eb="2">
      <t>ウリアゲ</t>
    </rPh>
    <rPh sb="2" eb="4">
      <t>ソウガク</t>
    </rPh>
    <phoneticPr fontId="4"/>
  </si>
  <si>
    <t>住 民 団 体</t>
    <rPh sb="0" eb="3">
      <t>ジュウミン</t>
    </rPh>
    <rPh sb="4" eb="7">
      <t>ダンタイ</t>
    </rPh>
    <phoneticPr fontId="4"/>
  </si>
  <si>
    <t>資 源 回 収</t>
    <rPh sb="0" eb="1">
      <t>シ</t>
    </rPh>
    <rPh sb="2" eb="3">
      <t>ミナモト</t>
    </rPh>
    <rPh sb="4" eb="5">
      <t>カイ</t>
    </rPh>
    <rPh sb="6" eb="7">
      <t>オサム</t>
    </rPh>
    <phoneticPr fontId="4"/>
  </si>
  <si>
    <t>（ｔ／年）</t>
  </si>
  <si>
    <t>（ｔ／年）</t>
    <rPh sb="3" eb="4">
      <t>ネン</t>
    </rPh>
    <phoneticPr fontId="4"/>
  </si>
  <si>
    <t>（ｔ／年）</t>
    <phoneticPr fontId="4"/>
  </si>
  <si>
    <t>（千円／年）</t>
    <rPh sb="1" eb="3">
      <t>センエン</t>
    </rPh>
    <rPh sb="4" eb="5">
      <t>ネン</t>
    </rPh>
    <phoneticPr fontId="4"/>
  </si>
  <si>
    <t>（千円／年）</t>
  </si>
  <si>
    <t>へ の 補 助</t>
    <rPh sb="4" eb="7">
      <t>ホジョ</t>
    </rPh>
    <phoneticPr fontId="4"/>
  </si>
  <si>
    <t>業者への補助</t>
    <rPh sb="0" eb="2">
      <t>ギョウシャ</t>
    </rPh>
    <rPh sb="4" eb="6">
      <t>ホジョ</t>
    </rPh>
    <phoneticPr fontId="4"/>
  </si>
  <si>
    <t>= ①+④</t>
    <phoneticPr fontId="4"/>
  </si>
  <si>
    <t>= ②+③+④</t>
    <phoneticPr fontId="4"/>
  </si>
  <si>
    <t>= ⑥/⑤×100</t>
    <phoneticPr fontId="4"/>
  </si>
  <si>
    <t>有</t>
    <rPh sb="0" eb="1">
      <t>ア</t>
    </rPh>
    <phoneticPr fontId="4"/>
  </si>
  <si>
    <t>無</t>
    <rPh sb="0" eb="1">
      <t>ム</t>
    </rPh>
    <phoneticPr fontId="4"/>
  </si>
  <si>
    <t>件数</t>
    <rPh sb="0" eb="2">
      <t>ケンスウ</t>
    </rPh>
    <phoneticPr fontId="4"/>
  </si>
  <si>
    <t>(注)   １．藤沢市及び三浦市は、行政、団体、回収業者の三者協調方式による集団回収を含む。</t>
    <rPh sb="1" eb="2">
      <t>チュウ</t>
    </rPh>
    <rPh sb="8" eb="11">
      <t>フジサワシ</t>
    </rPh>
    <rPh sb="11" eb="12">
      <t>オヨ</t>
    </rPh>
    <rPh sb="13" eb="15">
      <t>ミウラ</t>
    </rPh>
    <rPh sb="15" eb="16">
      <t>シ</t>
    </rPh>
    <rPh sb="18" eb="20">
      <t>ギョウセイ</t>
    </rPh>
    <rPh sb="21" eb="23">
      <t>ダンタイ</t>
    </rPh>
    <rPh sb="24" eb="26">
      <t>カイシュウ</t>
    </rPh>
    <rPh sb="26" eb="28">
      <t>ギョウシャ</t>
    </rPh>
    <rPh sb="29" eb="30">
      <t>サン</t>
    </rPh>
    <rPh sb="30" eb="31">
      <t>サンシャ</t>
    </rPh>
    <rPh sb="31" eb="33">
      <t>キョウチョウ</t>
    </rPh>
    <rPh sb="33" eb="35">
      <t>ホウシキ</t>
    </rPh>
    <rPh sb="38" eb="40">
      <t>シュウダン</t>
    </rPh>
    <rPh sb="40" eb="42">
      <t>カイシュウ</t>
    </rPh>
    <rPh sb="43" eb="44">
      <t>フク</t>
    </rPh>
    <phoneticPr fontId="4"/>
  </si>
  <si>
    <t>　 　　２．平塚市の三者協調方式による集団回収量は、全量資源ごみに計上している。</t>
    <rPh sb="6" eb="9">
      <t>ヒラツカシ</t>
    </rPh>
    <rPh sb="10" eb="12">
      <t>サンシャ</t>
    </rPh>
    <rPh sb="12" eb="14">
      <t>キョウチョウ</t>
    </rPh>
    <rPh sb="14" eb="16">
      <t>ホウシキ</t>
    </rPh>
    <rPh sb="19" eb="21">
      <t>シュウダン</t>
    </rPh>
    <rPh sb="21" eb="23">
      <t>カイシュウ</t>
    </rPh>
    <rPh sb="23" eb="24">
      <t>リョウ</t>
    </rPh>
    <rPh sb="26" eb="28">
      <t>ゼンリョウ</t>
    </rPh>
    <rPh sb="28" eb="30">
      <t>シゲン</t>
    </rPh>
    <rPh sb="33" eb="35">
      <t>ケイジョウ</t>
    </rPh>
    <phoneticPr fontId="4"/>
  </si>
  <si>
    <t xml:space="preserve"> 　　　３．逗子市は、エコ広場ずし（不用品の市民交流センター等への持ち込み及び同センター等からの持ち帰り制度）に移行したことにより、平成27年度から従来の掲示板形式による不用品登録・交換制度を廃止した。</t>
    <rPh sb="6" eb="8">
      <t>ズシ</t>
    </rPh>
    <rPh sb="8" eb="9">
      <t>シ</t>
    </rPh>
    <rPh sb="18" eb="21">
      <t>フヨウヒン</t>
    </rPh>
    <rPh sb="37" eb="38">
      <t>オヨ</t>
    </rPh>
    <rPh sb="39" eb="40">
      <t>ドウ</t>
    </rPh>
    <rPh sb="44" eb="45">
      <t>トウ</t>
    </rPh>
    <rPh sb="56" eb="58">
      <t>イコウ</t>
    </rPh>
    <rPh sb="66" eb="68">
      <t>ヘイセイ</t>
    </rPh>
    <rPh sb="70" eb="71">
      <t>ネン</t>
    </rPh>
    <rPh sb="71" eb="72">
      <t>ド</t>
    </rPh>
    <rPh sb="74" eb="76">
      <t>ジュウライ</t>
    </rPh>
    <rPh sb="77" eb="80">
      <t>ケイジバン</t>
    </rPh>
    <rPh sb="80" eb="82">
      <t>ケイシキ</t>
    </rPh>
    <rPh sb="85" eb="88">
      <t>フヨウヒン</t>
    </rPh>
    <rPh sb="88" eb="90">
      <t>トウロク</t>
    </rPh>
    <rPh sb="91" eb="93">
      <t>コウカン</t>
    </rPh>
    <rPh sb="93" eb="95">
      <t>セイド</t>
    </rPh>
    <rPh sb="96" eb="98">
      <t>ハイシ</t>
    </rPh>
    <phoneticPr fontId="4"/>
  </si>
  <si>
    <t>表Ⅲ－１２   市町村による有価物回収状況一覧表（１）</t>
    <rPh sb="0" eb="1">
      <t>ヒョウ</t>
    </rPh>
    <rPh sb="8" eb="11">
      <t>シチョウソン</t>
    </rPh>
    <rPh sb="14" eb="16">
      <t>ユウカ</t>
    </rPh>
    <rPh sb="16" eb="17">
      <t>ブツ</t>
    </rPh>
    <rPh sb="17" eb="19">
      <t>カイシュウ</t>
    </rPh>
    <rPh sb="19" eb="21">
      <t>ジョウキョウ</t>
    </rPh>
    <rPh sb="21" eb="24">
      <t>イチランヒョウ</t>
    </rPh>
    <phoneticPr fontId="4"/>
  </si>
  <si>
    <t>資            源            化            量         （単位：ｔ／年)</t>
    <rPh sb="0" eb="27">
      <t>シゲンカ</t>
    </rPh>
    <rPh sb="39" eb="40">
      <t>リョウ</t>
    </rPh>
    <rPh sb="50" eb="52">
      <t>タンイ</t>
    </rPh>
    <rPh sb="55" eb="56">
      <t>ネン</t>
    </rPh>
    <phoneticPr fontId="4"/>
  </si>
  <si>
    <t>鉄屑</t>
    <rPh sb="0" eb="2">
      <t>テツクズ</t>
    </rPh>
    <phoneticPr fontId="4"/>
  </si>
  <si>
    <t>非鉄金属</t>
    <rPh sb="0" eb="1">
      <t>ヒ</t>
    </rPh>
    <rPh sb="1" eb="2">
      <t>テツ</t>
    </rPh>
    <rPh sb="2" eb="4">
      <t>キンゾク</t>
    </rPh>
    <phoneticPr fontId="4"/>
  </si>
  <si>
    <t>生きびん</t>
    <rPh sb="0" eb="1">
      <t>イ</t>
    </rPh>
    <phoneticPr fontId="4"/>
  </si>
  <si>
    <t>カレット</t>
    <phoneticPr fontId="4"/>
  </si>
  <si>
    <t>紙類</t>
    <rPh sb="0" eb="1">
      <t>カミ</t>
    </rPh>
    <rPh sb="1" eb="2">
      <t>ルイ</t>
    </rPh>
    <phoneticPr fontId="4"/>
  </si>
  <si>
    <t>布類</t>
    <rPh sb="0" eb="1">
      <t>ヌノ</t>
    </rPh>
    <rPh sb="1" eb="2">
      <t>ルイ</t>
    </rPh>
    <phoneticPr fontId="4"/>
  </si>
  <si>
    <t>ﾍﾟｯﾄﾎﾞﾄﾙ</t>
    <phoneticPr fontId="4"/>
  </si>
  <si>
    <t>ﾌﾟﾗｽﾁｯｸ類</t>
    <rPh sb="7" eb="8">
      <t>ルイ</t>
    </rPh>
    <phoneticPr fontId="4"/>
  </si>
  <si>
    <t>肥料</t>
    <rPh sb="0" eb="2">
      <t>ヒリョウ</t>
    </rPh>
    <phoneticPr fontId="4"/>
  </si>
  <si>
    <t>飼料</t>
    <rPh sb="0" eb="2">
      <t>シリョウ</t>
    </rPh>
    <phoneticPr fontId="4"/>
  </si>
  <si>
    <t>固形化
燃料</t>
    <rPh sb="0" eb="3">
      <t>コケイカ</t>
    </rPh>
    <rPh sb="4" eb="6">
      <t>ネンリョウ</t>
    </rPh>
    <phoneticPr fontId="4"/>
  </si>
  <si>
    <t>燃料ガス</t>
    <rPh sb="0" eb="2">
      <t>ネンリョウ</t>
    </rPh>
    <phoneticPr fontId="4"/>
  </si>
  <si>
    <t>廃食用油</t>
    <rPh sb="0" eb="1">
      <t>ハイ</t>
    </rPh>
    <rPh sb="1" eb="3">
      <t>ショクヨウ</t>
    </rPh>
    <rPh sb="3" eb="4">
      <t>ユ</t>
    </rPh>
    <phoneticPr fontId="4"/>
  </si>
  <si>
    <t>焼却残渣資源化</t>
    <rPh sb="0" eb="4">
      <t>ショウキャクザンサ</t>
    </rPh>
    <rPh sb="4" eb="7">
      <t>シゲンカ</t>
    </rPh>
    <phoneticPr fontId="4"/>
  </si>
  <si>
    <t>計　　　　　</t>
    <rPh sb="0" eb="1">
      <t>ケイ</t>
    </rPh>
    <phoneticPr fontId="4"/>
  </si>
  <si>
    <t>BDF</t>
    <phoneticPr fontId="4"/>
  </si>
  <si>
    <t>BDF以外</t>
    <rPh sb="3" eb="5">
      <t>イガイ</t>
    </rPh>
    <phoneticPr fontId="4"/>
  </si>
  <si>
    <t>スラグ</t>
    <phoneticPr fontId="4"/>
  </si>
  <si>
    <t>セメント</t>
    <phoneticPr fontId="4"/>
  </si>
  <si>
    <t>エコセメント</t>
    <phoneticPr fontId="4"/>
  </si>
  <si>
    <t>金属回収</t>
    <rPh sb="0" eb="2">
      <t>キンゾク</t>
    </rPh>
    <rPh sb="2" eb="4">
      <t>カイシュウ</t>
    </rPh>
    <phoneticPr fontId="4"/>
  </si>
  <si>
    <t>山元還元</t>
    <rPh sb="0" eb="2">
      <t>ヤマモト</t>
    </rPh>
    <rPh sb="2" eb="4">
      <t>カンゲン</t>
    </rPh>
    <phoneticPr fontId="4"/>
  </si>
  <si>
    <t>左記以外の
焼却残渣資源化</t>
    <rPh sb="0" eb="2">
      <t>サキ</t>
    </rPh>
    <rPh sb="2" eb="4">
      <t>イガイ</t>
    </rPh>
    <rPh sb="6" eb="8">
      <t>ショウキャク</t>
    </rPh>
    <rPh sb="8" eb="10">
      <t>ザンサ</t>
    </rPh>
    <rPh sb="10" eb="13">
      <t>シゲンカ</t>
    </rPh>
    <phoneticPr fontId="4"/>
  </si>
  <si>
    <t>不燃残渣資源化</t>
    <rPh sb="0" eb="4">
      <t>フネンザンサ</t>
    </rPh>
    <rPh sb="4" eb="6">
      <t>シゲン</t>
    </rPh>
    <rPh sb="6" eb="7">
      <t>カ</t>
    </rPh>
    <phoneticPr fontId="4"/>
  </si>
  <si>
    <t xml:space="preserve"> （注）  １.スラグ…溶融スラグ化　セメント…普通セメント化・普通セメント原料化　エコセメント…エコセメント化</t>
    <rPh sb="2" eb="3">
      <t>チュウ</t>
    </rPh>
    <rPh sb="24" eb="26">
      <t>フツウ</t>
    </rPh>
    <rPh sb="30" eb="31">
      <t>カ</t>
    </rPh>
    <phoneticPr fontId="4"/>
  </si>
  <si>
    <t>【参考】焼却残渣処理県内外内訳表</t>
    <rPh sb="4" eb="6">
      <t>ショウキャク</t>
    </rPh>
    <rPh sb="6" eb="8">
      <t>ザンサ</t>
    </rPh>
    <phoneticPr fontId="4"/>
  </si>
  <si>
    <t xml:space="preserve"> 　　　　２.三浦市の固形化燃料は剪定枝のチップを直接焼却して燃料として使用したもの。</t>
    <rPh sb="7" eb="9">
      <t>ミウラ</t>
    </rPh>
    <rPh sb="9" eb="10">
      <t>シ</t>
    </rPh>
    <rPh sb="11" eb="13">
      <t>コケイ</t>
    </rPh>
    <rPh sb="13" eb="14">
      <t>カ</t>
    </rPh>
    <rPh sb="14" eb="16">
      <t>ネンリョウ</t>
    </rPh>
    <rPh sb="17" eb="19">
      <t>センテイ</t>
    </rPh>
    <rPh sb="19" eb="20">
      <t>エダ</t>
    </rPh>
    <rPh sb="25" eb="27">
      <t>チョクセツ</t>
    </rPh>
    <rPh sb="27" eb="29">
      <t>ショウキャク</t>
    </rPh>
    <rPh sb="31" eb="33">
      <t>ネンリョウ</t>
    </rPh>
    <rPh sb="36" eb="38">
      <t>シヨウ</t>
    </rPh>
    <phoneticPr fontId="16"/>
  </si>
  <si>
    <t>左記以外の
焼却残渣
資源化</t>
    <rPh sb="0" eb="2">
      <t>サキ</t>
    </rPh>
    <rPh sb="2" eb="4">
      <t>イガイ</t>
    </rPh>
    <rPh sb="6" eb="8">
      <t>ショウキャク</t>
    </rPh>
    <rPh sb="8" eb="10">
      <t>ザンサ</t>
    </rPh>
    <rPh sb="11" eb="14">
      <t>シゲンカ</t>
    </rPh>
    <phoneticPr fontId="4"/>
  </si>
  <si>
    <t>不燃残渣
資源化</t>
    <rPh sb="0" eb="2">
      <t>フネン</t>
    </rPh>
    <rPh sb="2" eb="4">
      <t>ザンサ</t>
    </rPh>
    <rPh sb="5" eb="7">
      <t>シゲン</t>
    </rPh>
    <rPh sb="7" eb="8">
      <t>カ</t>
    </rPh>
    <phoneticPr fontId="4"/>
  </si>
  <si>
    <t>県内</t>
    <rPh sb="0" eb="2">
      <t>ケンナイ</t>
    </rPh>
    <phoneticPr fontId="4"/>
  </si>
  <si>
    <t>県外</t>
    <rPh sb="0" eb="2">
      <t>ケンガイ</t>
    </rPh>
    <phoneticPr fontId="4"/>
  </si>
  <si>
    <t>表Ⅲ－１２   市町村による有価物回収状況一覧表（２）</t>
    <rPh sb="0" eb="1">
      <t>ヒョウ</t>
    </rPh>
    <rPh sb="8" eb="11">
      <t>シチョウソン</t>
    </rPh>
    <rPh sb="14" eb="16">
      <t>ユウカ</t>
    </rPh>
    <rPh sb="16" eb="17">
      <t>ブツ</t>
    </rPh>
    <rPh sb="17" eb="19">
      <t>カイシュウ</t>
    </rPh>
    <rPh sb="19" eb="21">
      <t>ジョウキョウ</t>
    </rPh>
    <rPh sb="21" eb="24">
      <t>イチランヒョウ</t>
    </rPh>
    <phoneticPr fontId="4"/>
  </si>
  <si>
    <t>売                    上                    高                    （単位：千円／年）</t>
    <rPh sb="0" eb="43">
      <t>ウリアゲダカ</t>
    </rPh>
    <rPh sb="64" eb="66">
      <t>タンイ</t>
    </rPh>
    <rPh sb="67" eb="69">
      <t>センエン</t>
    </rPh>
    <rPh sb="70" eb="71">
      <t>ネン</t>
    </rPh>
    <phoneticPr fontId="4"/>
  </si>
  <si>
    <t>ペットボトル</t>
    <phoneticPr fontId="4"/>
  </si>
  <si>
    <t>ﾌﾟﾗｽﾁｯｸ類</t>
    <phoneticPr fontId="4"/>
  </si>
  <si>
    <t xml:space="preserve"> (注)  売上高には、資源化処理に係る委託費用は含まれない。</t>
    <rPh sb="2" eb="3">
      <t>チュウ</t>
    </rPh>
    <phoneticPr fontId="4"/>
  </si>
  <si>
    <t>表Ⅲ－１３   ごみ焼却処理施設（ボイラー設置施設）における余熱利用状況一覧表</t>
    <rPh sb="0" eb="1">
      <t>ヒョウ</t>
    </rPh>
    <rPh sb="10" eb="12">
      <t>ショウキャク</t>
    </rPh>
    <rPh sb="12" eb="14">
      <t>ショリ</t>
    </rPh>
    <rPh sb="14" eb="16">
      <t>シセツ</t>
    </rPh>
    <rPh sb="21" eb="23">
      <t>セッチ</t>
    </rPh>
    <rPh sb="23" eb="25">
      <t>シセツ</t>
    </rPh>
    <rPh sb="30" eb="32">
      <t>ヨネツ</t>
    </rPh>
    <rPh sb="32" eb="34">
      <t>サイリヨウ</t>
    </rPh>
    <rPh sb="34" eb="36">
      <t>ジョウキョウ</t>
    </rPh>
    <rPh sb="36" eb="39">
      <t>イチランヒョウ</t>
    </rPh>
    <phoneticPr fontId="4"/>
  </si>
  <si>
    <t>市町村･
組合名</t>
    <rPh sb="0" eb="1">
      <t>シ</t>
    </rPh>
    <rPh sb="5" eb="7">
      <t>クミアイ</t>
    </rPh>
    <phoneticPr fontId="4"/>
  </si>
  <si>
    <t>利  用  状  況</t>
  </si>
  <si>
    <t>場 外 利 用</t>
    <rPh sb="0" eb="3">
      <t>ジョウガイ</t>
    </rPh>
    <rPh sb="4" eb="7">
      <t>リヨウ</t>
    </rPh>
    <phoneticPr fontId="4"/>
  </si>
  <si>
    <t>給湯</t>
  </si>
  <si>
    <t>蒸気</t>
  </si>
  <si>
    <t>発電</t>
  </si>
  <si>
    <t>形         態</t>
    <rPh sb="0" eb="11">
      <t>ケイタイ</t>
    </rPh>
    <phoneticPr fontId="4"/>
  </si>
  <si>
    <t xml:space="preserve">余 熱 利 用 量（※２）
</t>
    <phoneticPr fontId="4"/>
  </si>
  <si>
    <t>発 電 機</t>
    <rPh sb="0" eb="1">
      <t>ハツ</t>
    </rPh>
    <rPh sb="2" eb="3">
      <t>デン</t>
    </rPh>
    <rPh sb="4" eb="5">
      <t>キ</t>
    </rPh>
    <phoneticPr fontId="4"/>
  </si>
  <si>
    <t>年　　間
発電量</t>
    <rPh sb="0" eb="1">
      <t>トシ</t>
    </rPh>
    <rPh sb="3" eb="4">
      <t>カン</t>
    </rPh>
    <rPh sb="5" eb="8">
      <t>ハツデンリョウ</t>
    </rPh>
    <phoneticPr fontId="4"/>
  </si>
  <si>
    <t>年　　間
売電量</t>
    <rPh sb="0" eb="1">
      <t>トシ</t>
    </rPh>
    <rPh sb="3" eb="4">
      <t>カン</t>
    </rPh>
    <rPh sb="5" eb="6">
      <t>バイ</t>
    </rPh>
    <rPh sb="6" eb="8">
      <t>ハツデンリョウ</t>
    </rPh>
    <phoneticPr fontId="4"/>
  </si>
  <si>
    <t>ＦＩＴ
認定</t>
    <rPh sb="4" eb="6">
      <t>ニンテイ</t>
    </rPh>
    <phoneticPr fontId="4"/>
  </si>
  <si>
    <t>余 熱利 用 量</t>
    <rPh sb="0" eb="1">
      <t>ヨ</t>
    </rPh>
    <rPh sb="2" eb="3">
      <t>ネツ</t>
    </rPh>
    <rPh sb="3" eb="4">
      <t>リ</t>
    </rPh>
    <rPh sb="5" eb="6">
      <t>ヨウ</t>
    </rPh>
    <rPh sb="7" eb="8">
      <t>リョウ</t>
    </rPh>
    <phoneticPr fontId="4"/>
  </si>
  <si>
    <t>施    設    名（※１）</t>
    <phoneticPr fontId="4"/>
  </si>
  <si>
    <t>場</t>
    <rPh sb="0" eb="1">
      <t>ジョウナイ</t>
    </rPh>
    <phoneticPr fontId="4"/>
  </si>
  <si>
    <t>場</t>
  </si>
  <si>
    <t>売</t>
    <rPh sb="0" eb="1">
      <t>ウ</t>
    </rPh>
    <phoneticPr fontId="4"/>
  </si>
  <si>
    <t>温水プール</t>
    <rPh sb="0" eb="1">
      <t>オン</t>
    </rPh>
    <rPh sb="1" eb="2">
      <t>ミズ</t>
    </rPh>
    <phoneticPr fontId="4"/>
  </si>
  <si>
    <t>公 共 施 設</t>
    <rPh sb="0" eb="7">
      <t>コウキョウシセツ</t>
    </rPh>
    <phoneticPr fontId="4"/>
  </si>
  <si>
    <t>温室</t>
    <rPh sb="0" eb="1">
      <t>オンシツ</t>
    </rPh>
    <rPh sb="1" eb="2">
      <t>シツ</t>
    </rPh>
    <phoneticPr fontId="4"/>
  </si>
  <si>
    <t>その他</t>
    <rPh sb="2" eb="3">
      <t>ホカ</t>
    </rPh>
    <phoneticPr fontId="4"/>
  </si>
  <si>
    <t>定格出力</t>
    <rPh sb="0" eb="1">
      <t>テイ</t>
    </rPh>
    <rPh sb="1" eb="2">
      <t>カク</t>
    </rPh>
    <rPh sb="2" eb="4">
      <t>シュツリョク</t>
    </rPh>
    <phoneticPr fontId="4"/>
  </si>
  <si>
    <t>FIT</t>
    <phoneticPr fontId="3"/>
  </si>
  <si>
    <t>実態調査から抜粋（r1）</t>
    <rPh sb="0" eb="2">
      <t>ジッタイ</t>
    </rPh>
    <rPh sb="2" eb="4">
      <t>チョウサ</t>
    </rPh>
    <rPh sb="6" eb="8">
      <t>バッスイ</t>
    </rPh>
    <phoneticPr fontId="3"/>
  </si>
  <si>
    <t>年間処理量</t>
    <phoneticPr fontId="3"/>
  </si>
  <si>
    <t>余熱利用量</t>
    <phoneticPr fontId="3"/>
  </si>
  <si>
    <t>発電能力</t>
    <phoneticPr fontId="3"/>
  </si>
  <si>
    <t>総発電量</t>
    <phoneticPr fontId="3"/>
  </si>
  <si>
    <t>売電量</t>
  </si>
  <si>
    <t>（ Ｇ Ｊ ）</t>
    <phoneticPr fontId="4"/>
  </si>
  <si>
    <t>（ ｋ Ｗ ）</t>
    <phoneticPr fontId="4"/>
  </si>
  <si>
    <t>（ ＭＷｈ ）</t>
    <phoneticPr fontId="4"/>
  </si>
  <si>
    <t>資源循環局都筑工場</t>
  </si>
  <si>
    <t>資源循環局金沢工場</t>
  </si>
  <si>
    <t>資源循環局鶴見工場</t>
  </si>
  <si>
    <t>内</t>
    <rPh sb="0" eb="1">
      <t>ナイ</t>
    </rPh>
    <phoneticPr fontId="4"/>
  </si>
  <si>
    <t>外</t>
    <rPh sb="0" eb="1">
      <t>ガイ</t>
    </rPh>
    <phoneticPr fontId="4"/>
  </si>
  <si>
    <t>内</t>
  </si>
  <si>
    <t>外</t>
  </si>
  <si>
    <t>電</t>
    <rPh sb="0" eb="1">
      <t>デン</t>
    </rPh>
    <phoneticPr fontId="4"/>
  </si>
  <si>
    <t>資源循環局旭工場</t>
  </si>
  <si>
    <t xml:space="preserve">横浜市 </t>
    <phoneticPr fontId="3"/>
  </si>
  <si>
    <t>都筑工場</t>
    <rPh sb="0" eb="1">
      <t>ト</t>
    </rPh>
    <rPh sb="1" eb="2">
      <t>チク</t>
    </rPh>
    <rPh sb="2" eb="4">
      <t>コウジョウ</t>
    </rPh>
    <phoneticPr fontId="4"/>
  </si>
  <si>
    <t>鶴見工場</t>
    <rPh sb="0" eb="2">
      <t>ツルミ</t>
    </rPh>
    <rPh sb="2" eb="4">
      <t>コウジョウ</t>
    </rPh>
    <phoneticPr fontId="4"/>
  </si>
  <si>
    <t>堤根処理センター</t>
  </si>
  <si>
    <t>浮島処理センター</t>
  </si>
  <si>
    <t>旭工場</t>
    <rPh sb="0" eb="1">
      <t>アサヒ</t>
    </rPh>
    <rPh sb="1" eb="3">
      <t>コウジョウ</t>
    </rPh>
    <phoneticPr fontId="4"/>
  </si>
  <si>
    <t>王禅寺処理センター</t>
  </si>
  <si>
    <t>金沢工場</t>
    <rPh sb="0" eb="2">
      <t>カナザワ</t>
    </rPh>
    <rPh sb="2" eb="4">
      <t>コウジョウ</t>
    </rPh>
    <phoneticPr fontId="4"/>
  </si>
  <si>
    <t>小       計</t>
    <rPh sb="0" eb="9">
      <t>ショウケイ</t>
    </rPh>
    <phoneticPr fontId="4"/>
  </si>
  <si>
    <t>橘処理センター</t>
  </si>
  <si>
    <t>南清掃工場</t>
  </si>
  <si>
    <t>北清掃工場</t>
  </si>
  <si>
    <t>川崎市</t>
    <rPh sb="0" eb="2">
      <t>カワサキ</t>
    </rPh>
    <rPh sb="2" eb="3">
      <t>シ</t>
    </rPh>
    <phoneticPr fontId="3"/>
  </si>
  <si>
    <t>堤根処理センター</t>
    <rPh sb="0" eb="2">
      <t>ツツミネ</t>
    </rPh>
    <rPh sb="2" eb="4">
      <t>ショリ</t>
    </rPh>
    <phoneticPr fontId="4"/>
  </si>
  <si>
    <t>○</t>
    <phoneticPr fontId="3"/>
  </si>
  <si>
    <t>王禅寺処理センター</t>
    <rPh sb="0" eb="3">
      <t>オウゼンジ</t>
    </rPh>
    <rPh sb="3" eb="5">
      <t>ショリ</t>
    </rPh>
    <phoneticPr fontId="4"/>
  </si>
  <si>
    <t>横須賀ごみ処理施設</t>
    <phoneticPr fontId="3"/>
  </si>
  <si>
    <t>横須賀ごみ処理施設</t>
  </si>
  <si>
    <t>浮島処理センター</t>
    <rPh sb="0" eb="2">
      <t>ウキシマ</t>
    </rPh>
    <rPh sb="2" eb="4">
      <t>ショリ</t>
    </rPh>
    <phoneticPr fontId="4"/>
  </si>
  <si>
    <t>環境事業センター</t>
    <rPh sb="0" eb="2">
      <t>カンキョウ</t>
    </rPh>
    <rPh sb="2" eb="4">
      <t>ジギョウ</t>
    </rPh>
    <phoneticPr fontId="3"/>
  </si>
  <si>
    <t>環境事業センター</t>
  </si>
  <si>
    <t>橘処理センター(※３)</t>
    <phoneticPr fontId="3"/>
  </si>
  <si>
    <t>藤沢市石名坂環境事業所</t>
  </si>
  <si>
    <t>藤沢市北部環境事業所</t>
  </si>
  <si>
    <t>小       計</t>
  </si>
  <si>
    <t>茅ヶ崎市ごみ焼却処理施設</t>
  </si>
  <si>
    <t>相模原市</t>
    <rPh sb="0" eb="1">
      <t>ソウ</t>
    </rPh>
    <rPh sb="1" eb="2">
      <t>ボ</t>
    </rPh>
    <rPh sb="2" eb="3">
      <t>ハラ</t>
    </rPh>
    <rPh sb="3" eb="4">
      <t>シ</t>
    </rPh>
    <phoneticPr fontId="4"/>
  </si>
  <si>
    <t>南清掃工場</t>
    <rPh sb="0" eb="1">
      <t>ミナミ</t>
    </rPh>
    <rPh sb="1" eb="3">
      <t>セイソウ</t>
    </rPh>
    <rPh sb="3" eb="5">
      <t>コウジョウ</t>
    </rPh>
    <phoneticPr fontId="4"/>
  </si>
  <si>
    <t>厚木市環境センター</t>
  </si>
  <si>
    <t>北清掃工場</t>
    <rPh sb="0" eb="1">
      <t>キタ</t>
    </rPh>
    <rPh sb="1" eb="3">
      <t>セイソウ</t>
    </rPh>
    <rPh sb="3" eb="5">
      <t>コウジョウ</t>
    </rPh>
    <phoneticPr fontId="4"/>
  </si>
  <si>
    <t>大和市環境管理センター</t>
  </si>
  <si>
    <t>はだのクリーンセンター</t>
    <phoneticPr fontId="3"/>
  </si>
  <si>
    <t>はだのクリーンセンター</t>
  </si>
  <si>
    <t>高座クリーンセンターじん芥処理施設</t>
    <phoneticPr fontId="3"/>
  </si>
  <si>
    <t>高座クリーンセンターじん芥処理施設</t>
  </si>
  <si>
    <t>横須賀市</t>
    <rPh sb="0" eb="3">
      <t>ヨコスカ</t>
    </rPh>
    <rPh sb="3" eb="4">
      <t>シ</t>
    </rPh>
    <phoneticPr fontId="3"/>
  </si>
  <si>
    <t>平塚市</t>
    <rPh sb="0" eb="2">
      <t>ヒラツカ</t>
    </rPh>
    <rPh sb="2" eb="3">
      <t>シ</t>
    </rPh>
    <phoneticPr fontId="4"/>
  </si>
  <si>
    <t>環境事業センター</t>
    <rPh sb="0" eb="2">
      <t>カンキョウ</t>
    </rPh>
    <rPh sb="2" eb="4">
      <t>ジギョウ</t>
    </rPh>
    <phoneticPr fontId="4"/>
  </si>
  <si>
    <t>藤 沢 市</t>
    <rPh sb="0" eb="1">
      <t>フジ</t>
    </rPh>
    <rPh sb="2" eb="3">
      <t>サワ</t>
    </rPh>
    <rPh sb="4" eb="5">
      <t>シ</t>
    </rPh>
    <phoneticPr fontId="4"/>
  </si>
  <si>
    <t>石名坂環境事業所</t>
    <rPh sb="0" eb="1">
      <t>イシ</t>
    </rPh>
    <rPh sb="1" eb="2">
      <t>ナ</t>
    </rPh>
    <rPh sb="2" eb="3">
      <t>サカ</t>
    </rPh>
    <rPh sb="3" eb="5">
      <t>カンキョウ</t>
    </rPh>
    <rPh sb="5" eb="8">
      <t>ジギョウショ</t>
    </rPh>
    <phoneticPr fontId="4"/>
  </si>
  <si>
    <t>北部環境事業所</t>
    <rPh sb="0" eb="2">
      <t>ホクブ</t>
    </rPh>
    <rPh sb="2" eb="4">
      <t>カンキョウ</t>
    </rPh>
    <rPh sb="4" eb="7">
      <t>ジギョウショ</t>
    </rPh>
    <phoneticPr fontId="4"/>
  </si>
  <si>
    <t>小　　　計</t>
    <rPh sb="0" eb="1">
      <t>ショウ</t>
    </rPh>
    <rPh sb="4" eb="5">
      <t>ケイ</t>
    </rPh>
    <phoneticPr fontId="4"/>
  </si>
  <si>
    <t>茅ヶ崎市</t>
    <rPh sb="0" eb="3">
      <t>チガサキ</t>
    </rPh>
    <rPh sb="3" eb="4">
      <t>シ</t>
    </rPh>
    <phoneticPr fontId="4"/>
  </si>
  <si>
    <t>清掃事業所</t>
    <rPh sb="0" eb="2">
      <t>セイソウ</t>
    </rPh>
    <rPh sb="2" eb="5">
      <t>ジギョウショ</t>
    </rPh>
    <phoneticPr fontId="4"/>
  </si>
  <si>
    <t>厚木市</t>
    <rPh sb="0" eb="2">
      <t>アツギ</t>
    </rPh>
    <rPh sb="2" eb="3">
      <t>シ</t>
    </rPh>
    <phoneticPr fontId="4"/>
  </si>
  <si>
    <t>環境センター</t>
    <rPh sb="0" eb="2">
      <t>カンキョウ</t>
    </rPh>
    <phoneticPr fontId="4"/>
  </si>
  <si>
    <t>大和市</t>
    <rPh sb="0" eb="2">
      <t>ヤマト</t>
    </rPh>
    <rPh sb="2" eb="3">
      <t>シ</t>
    </rPh>
    <phoneticPr fontId="4"/>
  </si>
  <si>
    <t>環境管理センター</t>
    <rPh sb="0" eb="2">
      <t>カンキョウ</t>
    </rPh>
    <rPh sb="2" eb="4">
      <t>カンリ</t>
    </rPh>
    <phoneticPr fontId="4"/>
  </si>
  <si>
    <t>秦野市
伊勢原市
衛生組合</t>
    <rPh sb="0" eb="3">
      <t>ハダノシ</t>
    </rPh>
    <rPh sb="4" eb="8">
      <t>イセハラシ</t>
    </rPh>
    <rPh sb="9" eb="11">
      <t>エイセイ</t>
    </rPh>
    <rPh sb="11" eb="13">
      <t>クミアイ</t>
    </rPh>
    <phoneticPr fontId="4"/>
  </si>
  <si>
    <t>はだのクリーン
センター</t>
    <phoneticPr fontId="4"/>
  </si>
  <si>
    <t>高座清掃施設組合</t>
    <phoneticPr fontId="3"/>
  </si>
  <si>
    <t>高座クリーンセンター
じん芥処理施設</t>
    <phoneticPr fontId="3"/>
  </si>
  <si>
    <t>合 計</t>
    <rPh sb="0" eb="1">
      <t>ゴウ</t>
    </rPh>
    <rPh sb="2" eb="3">
      <t>ケイ</t>
    </rPh>
    <phoneticPr fontId="4"/>
  </si>
  <si>
    <t>（※１）  ボイラーを設置している施設のみ掲載</t>
    <phoneticPr fontId="3"/>
  </si>
  <si>
    <t>（※２）  発電利用量は含まない</t>
    <phoneticPr fontId="3"/>
  </si>
  <si>
    <t>（※３）  橘処理センター：令和５年度は試運転</t>
    <rPh sb="14" eb="16">
      <t>レイワ</t>
    </rPh>
    <rPh sb="17" eb="18">
      <t>ネン</t>
    </rPh>
    <rPh sb="18" eb="19">
      <t>ド</t>
    </rPh>
    <rPh sb="20" eb="23">
      <t>シウンテン</t>
    </rPh>
    <phoneticPr fontId="3"/>
  </si>
  <si>
    <t>（参考１）   排出者別のごみ排出量</t>
    <rPh sb="1" eb="3">
      <t>サンコウ</t>
    </rPh>
    <rPh sb="8" eb="11">
      <t>ハイシュツシャ</t>
    </rPh>
    <rPh sb="11" eb="12">
      <t>ベツ</t>
    </rPh>
    <rPh sb="15" eb="17">
      <t>ハイシュツ</t>
    </rPh>
    <rPh sb="17" eb="18">
      <t>リョウ</t>
    </rPh>
    <phoneticPr fontId="4"/>
  </si>
  <si>
    <t>⑧</t>
    <phoneticPr fontId="3"/>
  </si>
  <si>
    <t>生活系ごみの１人１日当たりの排出量
（g/日・人）</t>
    <rPh sb="10" eb="11">
      <t>ア</t>
    </rPh>
    <phoneticPr fontId="3"/>
  </si>
  <si>
    <t>④</t>
    <phoneticPr fontId="3"/>
  </si>
  <si>
    <t>⑦</t>
    <phoneticPr fontId="3"/>
  </si>
  <si>
    <t>市町村名</t>
    <rPh sb="0" eb="3">
      <t>シチョウソン</t>
    </rPh>
    <rPh sb="3" eb="4">
      <t>メイ</t>
    </rPh>
    <phoneticPr fontId="3"/>
  </si>
  <si>
    <t>生活系ごみ</t>
    <phoneticPr fontId="3"/>
  </si>
  <si>
    <t>事業系ごみ</t>
    <rPh sb="0" eb="2">
      <t>ジギョウ</t>
    </rPh>
    <rPh sb="2" eb="3">
      <t>ケイ</t>
    </rPh>
    <phoneticPr fontId="3"/>
  </si>
  <si>
    <t>①</t>
    <phoneticPr fontId="3"/>
  </si>
  <si>
    <t>②</t>
    <phoneticPr fontId="3"/>
  </si>
  <si>
    <t>③</t>
    <phoneticPr fontId="3"/>
  </si>
  <si>
    <t>小計</t>
  </si>
  <si>
    <t>⑤</t>
    <phoneticPr fontId="3"/>
  </si>
  <si>
    <t>⑥</t>
    <phoneticPr fontId="3"/>
  </si>
  <si>
    <t>小計</t>
    <phoneticPr fontId="3"/>
  </si>
  <si>
    <t>＝④＋⑦</t>
    <phoneticPr fontId="3"/>
  </si>
  <si>
    <t>集団回収量</t>
    <rPh sb="0" eb="2">
      <t>シュウダン</t>
    </rPh>
    <rPh sb="2" eb="4">
      <t>カイシュウ</t>
    </rPh>
    <rPh sb="4" eb="5">
      <t>リョウ</t>
    </rPh>
    <phoneticPr fontId="3"/>
  </si>
  <si>
    <t>＝①～③</t>
    <phoneticPr fontId="3"/>
  </si>
  <si>
    <t>＝⑤＋⑥</t>
    <phoneticPr fontId="3"/>
  </si>
  <si>
    <t>（参考２）   家庭系ごみ排出量</t>
    <rPh sb="1" eb="3">
      <t>サンコウ</t>
    </rPh>
    <rPh sb="8" eb="10">
      <t>カテイ</t>
    </rPh>
    <rPh sb="10" eb="11">
      <t>ケイ</t>
    </rPh>
    <rPh sb="13" eb="15">
      <t>ハイシュツ</t>
    </rPh>
    <rPh sb="15" eb="16">
      <t>リョウ</t>
    </rPh>
    <phoneticPr fontId="4"/>
  </si>
  <si>
    <t>家庭系ごみの１人１日当たりの排出量
（g/日・人）</t>
    <rPh sb="0" eb="2">
      <t>カテイ</t>
    </rPh>
    <rPh sb="2" eb="3">
      <t>ケイ</t>
    </rPh>
    <rPh sb="10" eb="11">
      <t>ア</t>
    </rPh>
    <phoneticPr fontId="3"/>
  </si>
  <si>
    <t>家庭系ごみ</t>
    <rPh sb="0" eb="2">
      <t>カテイ</t>
    </rPh>
    <rPh sb="2" eb="3">
      <t>ケイ</t>
    </rPh>
    <phoneticPr fontId="3"/>
  </si>
  <si>
    <t>⑤④のうち</t>
    <phoneticPr fontId="3"/>
  </si>
  <si>
    <t>⑦⑥のうち</t>
    <phoneticPr fontId="3"/>
  </si>
  <si>
    <t>＝②-③-⑤-⑦</t>
    <phoneticPr fontId="3"/>
  </si>
  <si>
    <t>＝③＋④＋⑥</t>
    <phoneticPr fontId="3"/>
  </si>
  <si>
    <t>資源として利用されるもの</t>
    <rPh sb="0" eb="2">
      <t>シゲン</t>
    </rPh>
    <rPh sb="5" eb="7">
      <t>リヨウ</t>
    </rPh>
    <phoneticPr fontId="3"/>
  </si>
  <si>
    <t xml:space="preserve"> (注)  家庭系ごみ＝「生活系ごみ」－「集団回収量」－「資源ごみ」－「直接搬入ごみのうち資源として利用されるもの」</t>
    <rPh sb="2" eb="3">
      <t>チュウ</t>
    </rPh>
    <rPh sb="6" eb="8">
      <t>カテイ</t>
    </rPh>
    <rPh sb="8" eb="9">
      <t>ケイ</t>
    </rPh>
    <rPh sb="13" eb="15">
      <t>セイカツ</t>
    </rPh>
    <rPh sb="15" eb="16">
      <t>ケイ</t>
    </rPh>
    <rPh sb="21" eb="23">
      <t>シュウダン</t>
    </rPh>
    <rPh sb="23" eb="25">
      <t>カイシュウ</t>
    </rPh>
    <rPh sb="25" eb="26">
      <t>リョウ</t>
    </rPh>
    <rPh sb="29" eb="31">
      <t>シゲン</t>
    </rPh>
    <rPh sb="36" eb="38">
      <t>チョクセツ</t>
    </rPh>
    <rPh sb="38" eb="40">
      <t>ハンニュウ</t>
    </rPh>
    <rPh sb="45" eb="47">
      <t>シゲン</t>
    </rPh>
    <rPh sb="50" eb="52">
      <t>リヨウ</t>
    </rPh>
    <phoneticPr fontId="4"/>
  </si>
  <si>
    <t>　　　（「日本の廃棄物処理」環境省環境再生・資源循環局廃棄物適正処理推進課 記載の 「家庭排出ごみ」と同義）</t>
    <rPh sb="5" eb="7">
      <t>ニホン</t>
    </rPh>
    <rPh sb="8" eb="11">
      <t>ハイキブツ</t>
    </rPh>
    <rPh sb="11" eb="13">
      <t>ショリ</t>
    </rPh>
    <rPh sb="14" eb="17">
      <t>カンキョウショウ</t>
    </rPh>
    <rPh sb="17" eb="19">
      <t>カンキョウ</t>
    </rPh>
    <rPh sb="19" eb="21">
      <t>サイセイ</t>
    </rPh>
    <rPh sb="22" eb="24">
      <t>シゲン</t>
    </rPh>
    <rPh sb="24" eb="26">
      <t>ジュンカン</t>
    </rPh>
    <rPh sb="26" eb="27">
      <t>キョク</t>
    </rPh>
    <rPh sb="27" eb="30">
      <t>ハイキブツ</t>
    </rPh>
    <rPh sb="30" eb="32">
      <t>テキセイ</t>
    </rPh>
    <rPh sb="32" eb="34">
      <t>ショリ</t>
    </rPh>
    <rPh sb="34" eb="37">
      <t>スイシンカ</t>
    </rPh>
    <rPh sb="38" eb="40">
      <t>キサイ</t>
    </rPh>
    <rPh sb="43" eb="45">
      <t>カテイ</t>
    </rPh>
    <rPh sb="45" eb="47">
      <t>ハイシュツ</t>
    </rPh>
    <rPh sb="51" eb="53">
      <t>ドウギ</t>
    </rPh>
    <phoneticPr fontId="3"/>
  </si>
  <si>
    <t>（参考３）  生活系可燃ごみ等計画収集量</t>
    <rPh sb="7" eb="9">
      <t>セイカツ</t>
    </rPh>
    <rPh sb="9" eb="10">
      <t>ケイ</t>
    </rPh>
    <rPh sb="10" eb="12">
      <t>カネン</t>
    </rPh>
    <rPh sb="14" eb="15">
      <t>トウ</t>
    </rPh>
    <rPh sb="15" eb="17">
      <t>ケイカク</t>
    </rPh>
    <rPh sb="17" eb="19">
      <t>シュウシュウ</t>
    </rPh>
    <rPh sb="19" eb="20">
      <t>リョウ</t>
    </rPh>
    <phoneticPr fontId="3"/>
  </si>
  <si>
    <t>②　</t>
    <phoneticPr fontId="3"/>
  </si>
  <si>
    <t>⑧生活系可燃
ごみ等収集量</t>
    <phoneticPr fontId="3"/>
  </si>
  <si>
    <t>計画
収集量</t>
    <phoneticPr fontId="3"/>
  </si>
  <si>
    <t>混合ごみ</t>
    <phoneticPr fontId="3"/>
  </si>
  <si>
    <t>③②のうち</t>
    <phoneticPr fontId="4"/>
  </si>
  <si>
    <t>④②のうち</t>
    <phoneticPr fontId="4"/>
  </si>
  <si>
    <t>可燃ごみ</t>
    <rPh sb="0" eb="2">
      <t>カネン</t>
    </rPh>
    <phoneticPr fontId="3"/>
  </si>
  <si>
    <t>⑥⑤のうち</t>
    <phoneticPr fontId="4"/>
  </si>
  <si>
    <t>⑦⑤のうち</t>
    <phoneticPr fontId="4"/>
  </si>
  <si>
    <t>生活系</t>
    <rPh sb="0" eb="2">
      <t>セイカツ</t>
    </rPh>
    <rPh sb="2" eb="3">
      <t>ケイ</t>
    </rPh>
    <phoneticPr fontId="4"/>
  </si>
  <si>
    <t>＝③＋⑥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</si>
</sst>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1" formatCode="_ * #,##0_ ;_ * \-#,##0_ ;_ * &quot;-&quot;_ ;_ @_ "/>
    <numFmt numFmtId="176" formatCode="#,##0;&quot;△ &quot;#,##0"/>
    <numFmt numFmtId="177" formatCode="#,##0_);[Red]\(#,##0\)"/>
    <numFmt numFmtId="178" formatCode="#,##0_ "/>
    <numFmt numFmtId="179" formatCode="#,##0.00;&quot;△ &quot;#,##0.00"/>
    <numFmt numFmtId="180" formatCode="#,##0.0;&quot;△ &quot;#,##0.0"/>
    <numFmt numFmtId="181" formatCode="0.0_);[Red]\(0.0\)"/>
    <numFmt numFmtId="182" formatCode="0.0%"/>
    <numFmt numFmtId="183" formatCode="#,##0.0;[Red]\-#,##0.0"/>
    <numFmt numFmtId="184" formatCode="#,##0.0_);[Red]\(#,##0.0\)"/>
    <numFmt numFmtId="185" formatCode="0.0_ "/>
    <numFmt numFmtId="186" formatCode="&quot;(&quot;##&quot;基)&quot;"/>
  </numFmts>
  <fonts count="47">
    <font>
      <sz val="12"/>
      <name val="ＭＳ 明朝"/>
      <family val="1"/>
      <charset val="128"/>
    </font>
    <font>
      <sz val="11"/>
      <name val="ＭＳ Ｐゴシック"/>
      <family val="3"/>
      <charset val="128"/>
    </font>
    <font>
      <sz val="14"/>
      <name val="ＭＳ Ｐ明朝"/>
      <family val="1"/>
      <charset val="128"/>
    </font>
    <font>
      <sz val="6"/>
      <name val="ＭＳ 明朝"/>
      <family val="2"/>
      <charset val="128"/>
    </font>
    <font>
      <sz val="6"/>
      <name val="ＭＳ Ｐゴシック"/>
      <family val="3"/>
      <charset val="128"/>
    </font>
    <font>
      <sz val="11"/>
      <name val="ＭＳ Ｐ明朝"/>
      <family val="1"/>
      <charset val="128"/>
    </font>
    <font>
      <sz val="9"/>
      <name val="ＭＳ Ｐ明朝"/>
      <family val="1"/>
      <charset val="128"/>
    </font>
    <font>
      <sz val="8"/>
      <name val="ＭＳ Ｐ明朝"/>
      <family val="1"/>
      <charset val="128"/>
    </font>
    <font>
      <sz val="6"/>
      <name val="ＭＳ Ｐ明朝"/>
      <family val="1"/>
      <charset val="128"/>
    </font>
    <font>
      <sz val="12"/>
      <name val="ＭＳ 明朝"/>
      <family val="1"/>
      <charset val="128"/>
    </font>
    <font>
      <b/>
      <sz val="18"/>
      <name val="ＭＳ 明朝"/>
      <family val="1"/>
      <charset val="128"/>
    </font>
    <font>
      <sz val="6"/>
      <name val="ＭＳ 明朝"/>
      <family val="1"/>
      <charset val="128"/>
    </font>
    <font>
      <sz val="16"/>
      <name val="ＭＳ Ｐ明朝"/>
      <family val="1"/>
      <charset val="128"/>
    </font>
    <font>
      <sz val="11"/>
      <color indexed="10"/>
      <name val="ＭＳ Ｐ明朝"/>
      <family val="1"/>
      <charset val="128"/>
    </font>
    <font>
      <b/>
      <sz val="12"/>
      <name val="ＭＳ Ｐ明朝"/>
      <family val="1"/>
      <charset val="128"/>
    </font>
    <font>
      <b/>
      <sz val="14"/>
      <name val="ＭＳ Ｐ明朝"/>
      <family val="1"/>
      <charset val="128"/>
    </font>
    <font>
      <sz val="10"/>
      <name val="ＭＳ Ｐ明朝"/>
      <family val="1"/>
      <charset val="128"/>
    </font>
    <font>
      <b/>
      <sz val="11"/>
      <color rgb="FFFF0000"/>
      <name val="HGS創英角ﾎﾟｯﾌﾟ体"/>
      <family val="3"/>
      <charset val="128"/>
    </font>
    <font>
      <b/>
      <sz val="9"/>
      <name val="ＭＳ Ｐ明朝"/>
      <family val="1"/>
      <charset val="128"/>
    </font>
    <font>
      <sz val="12"/>
      <name val="ＭＳ Ｐゴシック"/>
      <family val="3"/>
      <charset val="128"/>
    </font>
    <font>
      <sz val="11"/>
      <name val="ＭＳ 明朝"/>
      <family val="1"/>
      <charset val="128"/>
    </font>
    <font>
      <vertAlign val="superscript"/>
      <sz val="10"/>
      <name val="ＭＳ Ｐ明朝"/>
      <family val="1"/>
      <charset val="128"/>
    </font>
    <font>
      <sz val="7"/>
      <name val="ＭＳ Ｐ明朝"/>
      <family val="1"/>
      <charset val="128"/>
    </font>
    <font>
      <sz val="8"/>
      <name val="ＭＳ Ｐゴシック"/>
      <family val="3"/>
      <charset val="128"/>
    </font>
    <font>
      <sz val="9"/>
      <color theme="1"/>
      <name val="ＭＳ Ｐ明朝"/>
      <family val="1"/>
      <charset val="128"/>
    </font>
    <font>
      <sz val="9"/>
      <name val="ＭＳ Ｐゴシック"/>
      <family val="3"/>
      <charset val="128"/>
    </font>
    <font>
      <sz val="10"/>
      <color rgb="FFFF0000"/>
      <name val="ＭＳ Ｐ明朝"/>
      <family val="1"/>
      <charset val="128"/>
    </font>
    <font>
      <sz val="10"/>
      <color theme="1"/>
      <name val="ＭＳ Ｐ明朝"/>
      <family val="1"/>
      <charset val="128"/>
    </font>
    <font>
      <sz val="8"/>
      <color theme="1"/>
      <name val="ＭＳ Ｐ明朝"/>
      <family val="1"/>
      <charset val="128"/>
    </font>
    <font>
      <sz val="11"/>
      <color theme="1"/>
      <name val="ＭＳ Ｐゴシック"/>
      <family val="3"/>
      <charset val="128"/>
    </font>
    <font>
      <sz val="11"/>
      <color rgb="FFFF0000"/>
      <name val="ＭＳ Ｐゴシック"/>
      <family val="3"/>
      <charset val="128"/>
    </font>
    <font>
      <sz val="10"/>
      <color theme="1"/>
      <name val="ＭＳ Ｐゴシック"/>
      <family val="3"/>
      <charset val="128"/>
    </font>
    <font>
      <sz val="9"/>
      <color theme="1"/>
      <name val="ＭＳ Ｐゴシック"/>
      <family val="3"/>
      <charset val="128"/>
    </font>
    <font>
      <sz val="12"/>
      <color theme="1"/>
      <name val="ＭＳ Ｐ明朝"/>
      <family val="1"/>
      <charset val="128"/>
    </font>
    <font>
      <sz val="10"/>
      <color theme="1"/>
      <name val="ＭＳ 明朝"/>
      <family val="2"/>
      <charset val="128"/>
    </font>
    <font>
      <sz val="10"/>
      <color theme="1"/>
      <name val="ＭＳ 明朝"/>
      <family val="1"/>
      <charset val="128"/>
    </font>
    <font>
      <sz val="12"/>
      <color rgb="FF000000"/>
      <name val="ＭＳ 明朝"/>
      <family val="2"/>
      <charset val="128"/>
    </font>
    <font>
      <sz val="12"/>
      <color rgb="FF000000"/>
      <name val="ＭＳ Ｐ明朝"/>
      <family val="1"/>
      <charset val="128"/>
    </font>
    <font>
      <sz val="9"/>
      <color rgb="FF000000"/>
      <name val="ＭＳ Ｐ明朝"/>
      <family val="1"/>
      <charset val="128"/>
    </font>
    <font>
      <sz val="10"/>
      <color rgb="FF000000"/>
      <name val="ＭＳ Ｐ明朝"/>
      <family val="1"/>
      <charset val="128"/>
    </font>
    <font>
      <sz val="8"/>
      <color rgb="FF000000"/>
      <name val="ＭＳ Ｐ明朝"/>
      <family val="1"/>
      <charset val="128"/>
    </font>
    <font>
      <sz val="10"/>
      <color rgb="FF000000"/>
      <name val="ＭＳ 明朝"/>
      <family val="1"/>
      <charset val="128"/>
    </font>
    <font>
      <sz val="11"/>
      <name val="游ゴシック"/>
      <family val="3"/>
      <charset val="128"/>
      <scheme val="minor"/>
    </font>
    <font>
      <sz val="11"/>
      <color theme="0"/>
      <name val="游ゴシック Light"/>
      <family val="3"/>
      <charset val="128"/>
    </font>
    <font>
      <sz val="10"/>
      <color theme="0"/>
      <name val="游ゴシック Light"/>
      <family val="3"/>
      <charset val="128"/>
    </font>
    <font>
      <sz val="9"/>
      <color theme="0"/>
      <name val="游ゴシック Light"/>
      <family val="3"/>
      <charset val="128"/>
    </font>
    <font>
      <sz val="12"/>
      <color theme="0"/>
      <name val="游ゴシック Light"/>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3">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diagonalUp="1">
      <left style="medium">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s>
  <cellStyleXfs count="9">
    <xf numFmtId="0" fontId="0" fillId="0" borderId="0">
      <alignment vertical="center"/>
    </xf>
    <xf numFmtId="0" fontId="1" fillId="0" borderId="0" applyProtection="0"/>
    <xf numFmtId="0" fontId="1" fillId="0" borderId="0" applyProtection="0"/>
    <xf numFmtId="0" fontId="1" fillId="0" borderId="0" applyProtection="0"/>
    <xf numFmtId="0" fontId="9" fillId="0" borderId="0">
      <alignment vertical="center"/>
    </xf>
    <xf numFmtId="38" fontId="9" fillId="0" borderId="0" applyFont="0" applyFill="0" applyBorder="0" applyAlignment="0" applyProtection="0">
      <alignment vertical="center"/>
    </xf>
    <xf numFmtId="0" fontId="1" fillId="0" borderId="0"/>
    <xf numFmtId="0" fontId="20" fillId="0" borderId="0">
      <alignment vertical="center"/>
    </xf>
    <xf numFmtId="38" fontId="1" fillId="0" borderId="0" applyFont="0" applyFill="0" applyBorder="0" applyAlignment="0" applyProtection="0"/>
  </cellStyleXfs>
  <cellXfs count="2106">
    <xf numFmtId="0" fontId="0" fillId="0" borderId="0" xfId="0">
      <alignment vertical="center"/>
    </xf>
    <xf numFmtId="176" fontId="2" fillId="2" borderId="0" xfId="1" applyNumberFormat="1" applyFont="1" applyFill="1" applyAlignment="1">
      <alignment vertical="center"/>
    </xf>
    <xf numFmtId="176" fontId="5" fillId="2" borderId="0" xfId="1" applyNumberFormat="1" applyFont="1" applyFill="1" applyAlignment="1">
      <alignment vertical="center"/>
    </xf>
    <xf numFmtId="176" fontId="5" fillId="0" borderId="0" xfId="1" applyNumberFormat="1" applyFont="1" applyFill="1" applyAlignment="1">
      <alignment vertical="center"/>
    </xf>
    <xf numFmtId="176" fontId="5" fillId="2" borderId="0" xfId="1" applyNumberFormat="1" applyFont="1" applyFill="1" applyAlignment="1">
      <alignment horizontal="center" vertical="center"/>
    </xf>
    <xf numFmtId="177" fontId="5" fillId="0" borderId="0" xfId="1" applyNumberFormat="1" applyFont="1" applyFill="1" applyAlignment="1">
      <alignment vertical="center"/>
    </xf>
    <xf numFmtId="176" fontId="5" fillId="0" borderId="0" xfId="1" applyNumberFormat="1" applyFont="1" applyFill="1" applyAlignment="1">
      <alignment vertical="center" shrinkToFit="1"/>
    </xf>
    <xf numFmtId="176" fontId="1" fillId="2" borderId="0" xfId="1" applyNumberFormat="1" applyFont="1" applyFill="1" applyAlignment="1">
      <alignment vertical="center"/>
    </xf>
    <xf numFmtId="176" fontId="5" fillId="0" borderId="1" xfId="1" applyNumberFormat="1" applyFont="1" applyFill="1" applyBorder="1" applyAlignment="1">
      <alignment vertical="center"/>
    </xf>
    <xf numFmtId="176" fontId="6" fillId="2" borderId="2" xfId="1" applyNumberFormat="1" applyFont="1" applyFill="1" applyBorder="1" applyAlignment="1">
      <alignment horizontal="distributed" vertical="center"/>
    </xf>
    <xf numFmtId="176" fontId="6" fillId="0" borderId="0" xfId="1" applyNumberFormat="1" applyFont="1" applyFill="1" applyAlignment="1">
      <alignment horizontal="distributed" vertical="center"/>
    </xf>
    <xf numFmtId="176" fontId="7" fillId="2" borderId="9" xfId="1" applyNumberFormat="1" applyFont="1" applyFill="1" applyBorder="1" applyAlignment="1">
      <alignment horizontal="distributed" vertical="center"/>
    </xf>
    <xf numFmtId="176" fontId="6" fillId="2" borderId="10" xfId="1" applyNumberFormat="1" applyFont="1" applyFill="1" applyBorder="1" applyAlignment="1">
      <alignment horizontal="distributed" vertical="center"/>
    </xf>
    <xf numFmtId="176" fontId="6" fillId="2" borderId="10" xfId="1" applyNumberFormat="1" applyFont="1" applyFill="1" applyBorder="1" applyAlignment="1">
      <alignment vertical="center"/>
    </xf>
    <xf numFmtId="176" fontId="6" fillId="2" borderId="11" xfId="1" applyNumberFormat="1" applyFont="1" applyFill="1" applyBorder="1" applyAlignment="1">
      <alignment horizontal="distributed" vertical="center"/>
    </xf>
    <xf numFmtId="176" fontId="6" fillId="2" borderId="6" xfId="1" applyNumberFormat="1" applyFont="1" applyFill="1" applyBorder="1" applyAlignment="1">
      <alignment horizontal="distributed" vertical="center"/>
    </xf>
    <xf numFmtId="176" fontId="6" fillId="0" borderId="10" xfId="1" applyNumberFormat="1" applyFont="1" applyFill="1" applyBorder="1" applyAlignment="1">
      <alignment horizontal="distributed" vertical="center"/>
    </xf>
    <xf numFmtId="176" fontId="6" fillId="2" borderId="11" xfId="1" applyNumberFormat="1" applyFont="1" applyFill="1" applyBorder="1" applyAlignment="1">
      <alignment vertical="center"/>
    </xf>
    <xf numFmtId="176" fontId="6" fillId="2" borderId="0" xfId="1" applyNumberFormat="1" applyFont="1" applyFill="1" applyBorder="1" applyAlignment="1">
      <alignment horizontal="distributed" vertical="center"/>
    </xf>
    <xf numFmtId="176" fontId="6" fillId="2" borderId="15" xfId="1" applyNumberFormat="1" applyFont="1" applyFill="1" applyBorder="1" applyAlignment="1">
      <alignment horizontal="distributed" vertical="center"/>
    </xf>
    <xf numFmtId="176" fontId="6" fillId="2" borderId="18" xfId="1" applyNumberFormat="1" applyFont="1" applyFill="1" applyBorder="1" applyAlignment="1">
      <alignment horizontal="distributed" vertical="center"/>
    </xf>
    <xf numFmtId="176" fontId="6" fillId="2" borderId="18" xfId="1" applyNumberFormat="1" applyFont="1" applyFill="1" applyBorder="1" applyAlignment="1">
      <alignment vertical="center"/>
    </xf>
    <xf numFmtId="176" fontId="6" fillId="2" borderId="19" xfId="1" applyNumberFormat="1" applyFont="1" applyFill="1" applyBorder="1" applyAlignment="1">
      <alignment horizontal="distributed" vertical="center"/>
    </xf>
    <xf numFmtId="176" fontId="6" fillId="2" borderId="12" xfId="1" applyNumberFormat="1" applyFont="1" applyFill="1" applyBorder="1" applyAlignment="1">
      <alignment horizontal="distributed" vertical="center"/>
    </xf>
    <xf numFmtId="176" fontId="6" fillId="2" borderId="20" xfId="1" applyNumberFormat="1" applyFont="1" applyFill="1" applyBorder="1" applyAlignment="1">
      <alignment vertical="center"/>
    </xf>
    <xf numFmtId="176" fontId="6" fillId="0" borderId="18" xfId="1" applyNumberFormat="1" applyFont="1" applyFill="1" applyBorder="1" applyAlignment="1">
      <alignment vertical="center"/>
    </xf>
    <xf numFmtId="176" fontId="6" fillId="2" borderId="19" xfId="1" applyNumberFormat="1" applyFont="1" applyFill="1" applyBorder="1" applyAlignment="1">
      <alignment vertical="center"/>
    </xf>
    <xf numFmtId="176" fontId="6" fillId="2" borderId="21" xfId="1" applyNumberFormat="1" applyFont="1" applyFill="1" applyBorder="1" applyAlignment="1">
      <alignment horizontal="distributed" vertical="center"/>
    </xf>
    <xf numFmtId="176" fontId="6" fillId="0" borderId="1" xfId="1" applyNumberFormat="1" applyFont="1" applyFill="1" applyBorder="1" applyAlignment="1">
      <alignment horizontal="center" vertical="center"/>
    </xf>
    <xf numFmtId="176" fontId="6" fillId="0" borderId="22" xfId="1" applyNumberFormat="1" applyFont="1" applyFill="1" applyBorder="1" applyAlignment="1">
      <alignment horizontal="center" vertical="center"/>
    </xf>
    <xf numFmtId="176" fontId="6" fillId="0" borderId="23" xfId="1" applyNumberFormat="1" applyFont="1" applyFill="1" applyBorder="1" applyAlignment="1">
      <alignment horizontal="center" vertical="center"/>
    </xf>
    <xf numFmtId="176" fontId="6" fillId="0" borderId="24" xfId="1" applyNumberFormat="1" applyFont="1" applyFill="1" applyBorder="1" applyAlignment="1">
      <alignment horizontal="center" vertical="center"/>
    </xf>
    <xf numFmtId="176" fontId="6" fillId="2" borderId="24" xfId="1" applyNumberFormat="1" applyFont="1" applyFill="1" applyBorder="1" applyAlignment="1">
      <alignment horizontal="center" vertical="center"/>
    </xf>
    <xf numFmtId="176" fontId="6" fillId="2" borderId="22" xfId="1" applyNumberFormat="1" applyFont="1" applyFill="1" applyBorder="1" applyAlignment="1">
      <alignment horizontal="center" vertical="center"/>
    </xf>
    <xf numFmtId="176" fontId="6" fillId="2" borderId="1" xfId="1" applyNumberFormat="1" applyFont="1" applyFill="1" applyBorder="1" applyAlignment="1">
      <alignment horizontal="center" vertical="center"/>
    </xf>
    <xf numFmtId="176" fontId="6" fillId="0" borderId="25" xfId="1" applyNumberFormat="1" applyFont="1" applyFill="1" applyBorder="1" applyAlignment="1">
      <alignment horizontal="center" vertical="center"/>
    </xf>
    <xf numFmtId="176" fontId="6" fillId="0" borderId="27" xfId="1" applyNumberFormat="1" applyFont="1" applyFill="1" applyBorder="1" applyAlignment="1">
      <alignment horizontal="distributed" vertical="center"/>
    </xf>
    <xf numFmtId="176" fontId="6" fillId="0" borderId="28" xfId="1" applyNumberFormat="1" applyFont="1" applyFill="1" applyBorder="1" applyAlignment="1">
      <alignment horizontal="distributed" vertical="center"/>
    </xf>
    <xf numFmtId="176" fontId="6" fillId="0" borderId="29" xfId="1" applyNumberFormat="1" applyFont="1" applyFill="1" applyBorder="1" applyAlignment="1">
      <alignment horizontal="distributed" vertical="center"/>
    </xf>
    <xf numFmtId="176" fontId="6" fillId="2" borderId="20" xfId="1" applyNumberFormat="1" applyFont="1" applyFill="1" applyBorder="1" applyAlignment="1">
      <alignment horizontal="distributed" vertical="center"/>
    </xf>
    <xf numFmtId="176" fontId="6" fillId="2" borderId="13" xfId="1" applyNumberFormat="1" applyFont="1" applyFill="1" applyBorder="1" applyAlignment="1">
      <alignment horizontal="center" vertical="center"/>
    </xf>
    <xf numFmtId="176" fontId="6" fillId="2" borderId="31" xfId="1" applyNumberFormat="1" applyFont="1" applyFill="1" applyBorder="1" applyAlignment="1">
      <alignment horizontal="center" vertical="center"/>
    </xf>
    <xf numFmtId="176" fontId="6" fillId="2" borderId="32" xfId="1" applyNumberFormat="1" applyFont="1" applyFill="1" applyBorder="1" applyAlignment="1">
      <alignment horizontal="center" vertical="center"/>
    </xf>
    <xf numFmtId="176" fontId="6" fillId="2" borderId="10" xfId="1" applyNumberFormat="1" applyFont="1" applyFill="1" applyBorder="1" applyAlignment="1">
      <alignment horizontal="center" vertical="center"/>
    </xf>
    <xf numFmtId="176" fontId="6" fillId="2" borderId="33" xfId="1" applyNumberFormat="1" applyFont="1" applyFill="1" applyBorder="1" applyAlignment="1">
      <alignment horizontal="center" vertical="center"/>
    </xf>
    <xf numFmtId="176" fontId="6" fillId="2" borderId="34" xfId="1" applyNumberFormat="1" applyFont="1" applyFill="1" applyBorder="1" applyAlignment="1">
      <alignment horizontal="center" vertical="center"/>
    </xf>
    <xf numFmtId="176" fontId="6" fillId="0" borderId="31" xfId="1" applyNumberFormat="1" applyFont="1" applyFill="1" applyBorder="1" applyAlignment="1">
      <alignment horizontal="center" vertical="center"/>
    </xf>
    <xf numFmtId="176" fontId="6" fillId="2" borderId="14" xfId="1" applyNumberFormat="1" applyFont="1" applyFill="1" applyBorder="1" applyAlignment="1">
      <alignment horizontal="center" vertical="center"/>
    </xf>
    <xf numFmtId="176" fontId="6" fillId="0" borderId="32" xfId="1" applyNumberFormat="1" applyFont="1" applyFill="1" applyBorder="1" applyAlignment="1">
      <alignment horizontal="center" vertical="center"/>
    </xf>
    <xf numFmtId="176" fontId="6" fillId="0" borderId="14" xfId="1" applyNumberFormat="1" applyFont="1" applyFill="1" applyBorder="1" applyAlignment="1">
      <alignment horizontal="center" vertical="center"/>
    </xf>
    <xf numFmtId="176" fontId="6" fillId="0" borderId="13" xfId="1" applyNumberFormat="1" applyFont="1" applyFill="1" applyBorder="1" applyAlignment="1">
      <alignment horizontal="center" vertical="center"/>
    </xf>
    <xf numFmtId="176" fontId="6" fillId="0" borderId="35" xfId="1" applyNumberFormat="1" applyFont="1" applyFill="1" applyBorder="1" applyAlignment="1">
      <alignment horizontal="center" vertical="center"/>
    </xf>
    <xf numFmtId="176" fontId="6" fillId="0" borderId="34" xfId="1" applyNumberFormat="1" applyFont="1" applyFill="1" applyBorder="1" applyAlignment="1">
      <alignment horizontal="center" vertical="center"/>
    </xf>
    <xf numFmtId="176" fontId="6" fillId="0" borderId="36" xfId="1" applyNumberFormat="1" applyFont="1" applyFill="1" applyBorder="1" applyAlignment="1">
      <alignment vertical="center"/>
    </xf>
    <xf numFmtId="176" fontId="6" fillId="0" borderId="14" xfId="1" applyNumberFormat="1" applyFont="1" applyFill="1" applyBorder="1" applyAlignment="1">
      <alignment vertical="center"/>
    </xf>
    <xf numFmtId="176" fontId="6" fillId="0" borderId="0" xfId="1" applyNumberFormat="1" applyFont="1" applyFill="1" applyAlignment="1">
      <alignment vertical="center"/>
    </xf>
    <xf numFmtId="176" fontId="6" fillId="2" borderId="37" xfId="1" applyNumberFormat="1" applyFont="1" applyFill="1" applyBorder="1" applyAlignment="1">
      <alignment horizontal="distributed" vertical="center"/>
    </xf>
    <xf numFmtId="176" fontId="6" fillId="2" borderId="16" xfId="1" applyNumberFormat="1" applyFont="1" applyFill="1" applyBorder="1" applyAlignment="1">
      <alignment horizontal="center" vertical="center"/>
    </xf>
    <xf numFmtId="176" fontId="6" fillId="2" borderId="38" xfId="1" applyNumberFormat="1" applyFont="1" applyFill="1" applyBorder="1" applyAlignment="1">
      <alignment horizontal="center" vertical="center"/>
    </xf>
    <xf numFmtId="176" fontId="6" fillId="2" borderId="0" xfId="1" applyNumberFormat="1" applyFont="1" applyFill="1" applyBorder="1" applyAlignment="1">
      <alignment horizontal="center" vertical="center"/>
    </xf>
    <xf numFmtId="176" fontId="6" fillId="2" borderId="39" xfId="1" applyNumberFormat="1" applyFont="1" applyFill="1" applyBorder="1" applyAlignment="1">
      <alignment horizontal="center" vertical="center"/>
    </xf>
    <xf numFmtId="176" fontId="6" fillId="2" borderId="40" xfId="1" applyNumberFormat="1" applyFont="1" applyFill="1" applyBorder="1" applyAlignment="1">
      <alignment horizontal="center" vertical="center"/>
    </xf>
    <xf numFmtId="176" fontId="6" fillId="2" borderId="17" xfId="1" applyNumberFormat="1" applyFont="1" applyFill="1" applyBorder="1" applyAlignment="1">
      <alignment horizontal="center" vertical="center"/>
    </xf>
    <xf numFmtId="0" fontId="6" fillId="2" borderId="41" xfId="1" applyNumberFormat="1" applyFont="1" applyFill="1" applyBorder="1" applyAlignment="1">
      <alignment horizontal="center" vertical="center"/>
    </xf>
    <xf numFmtId="176" fontId="6" fillId="2" borderId="12" xfId="1" applyNumberFormat="1" applyFont="1" applyFill="1" applyBorder="1" applyAlignment="1">
      <alignment horizontal="center" vertical="center"/>
    </xf>
    <xf numFmtId="176" fontId="6" fillId="0" borderId="38" xfId="1" applyNumberFormat="1" applyFont="1" applyFill="1" applyBorder="1" applyAlignment="1">
      <alignment horizontal="center" vertical="center"/>
    </xf>
    <xf numFmtId="176" fontId="6" fillId="0" borderId="42" xfId="1" applyNumberFormat="1" applyFont="1" applyFill="1" applyBorder="1" applyAlignment="1">
      <alignment horizontal="center" vertical="center"/>
    </xf>
    <xf numFmtId="176" fontId="6" fillId="0" borderId="43" xfId="1" applyNumberFormat="1" applyFont="1" applyFill="1" applyBorder="1" applyAlignment="1">
      <alignment horizontal="center" vertical="center"/>
    </xf>
    <xf numFmtId="176" fontId="6" fillId="2" borderId="44" xfId="1" applyNumberFormat="1" applyFont="1" applyFill="1" applyBorder="1" applyAlignment="1">
      <alignment horizontal="center" vertical="center"/>
    </xf>
    <xf numFmtId="176" fontId="6" fillId="0" borderId="45" xfId="1" applyNumberFormat="1" applyFont="1" applyFill="1" applyBorder="1" applyAlignment="1">
      <alignment horizontal="center" vertical="center"/>
    </xf>
    <xf numFmtId="176" fontId="6" fillId="2" borderId="46" xfId="1" applyNumberFormat="1" applyFont="1" applyFill="1" applyBorder="1" applyAlignment="1">
      <alignment horizontal="center" vertical="center"/>
    </xf>
    <xf numFmtId="176" fontId="6" fillId="0" borderId="47" xfId="1" applyNumberFormat="1" applyFont="1" applyFill="1" applyBorder="1" applyAlignment="1">
      <alignment vertical="center"/>
    </xf>
    <xf numFmtId="176" fontId="6" fillId="0" borderId="17" xfId="1" applyNumberFormat="1" applyFont="1" applyFill="1" applyBorder="1" applyAlignment="1">
      <alignment vertical="center"/>
    </xf>
    <xf numFmtId="176" fontId="6" fillId="2" borderId="37" xfId="1" applyNumberFormat="1" applyFont="1" applyFill="1" applyBorder="1" applyAlignment="1">
      <alignment horizontal="center" vertical="center"/>
    </xf>
    <xf numFmtId="176" fontId="6" fillId="0" borderId="40" xfId="1" applyNumberFormat="1" applyFont="1" applyFill="1" applyBorder="1" applyAlignment="1">
      <alignment horizontal="center" vertical="center"/>
    </xf>
    <xf numFmtId="176" fontId="6" fillId="0" borderId="39" xfId="1" applyNumberFormat="1" applyFont="1" applyFill="1" applyBorder="1" applyAlignment="1">
      <alignment horizontal="center" vertical="center"/>
    </xf>
    <xf numFmtId="176" fontId="6" fillId="0" borderId="17" xfId="1" applyNumberFormat="1" applyFont="1" applyFill="1" applyBorder="1" applyAlignment="1">
      <alignment horizontal="center" vertical="center"/>
    </xf>
    <xf numFmtId="176" fontId="6" fillId="0" borderId="48" xfId="1" applyNumberFormat="1" applyFont="1" applyFill="1" applyBorder="1" applyAlignment="1">
      <alignment horizontal="center" vertical="center"/>
    </xf>
    <xf numFmtId="176" fontId="6" fillId="0" borderId="41" xfId="1" applyNumberFormat="1" applyFont="1" applyFill="1" applyBorder="1" applyAlignment="1">
      <alignment horizontal="center" vertical="center"/>
    </xf>
    <xf numFmtId="176" fontId="6" fillId="2" borderId="24" xfId="1" applyNumberFormat="1" applyFont="1" applyFill="1" applyBorder="1" applyAlignment="1">
      <alignment horizontal="distributed" vertical="center"/>
    </xf>
    <xf numFmtId="176" fontId="6" fillId="2" borderId="25" xfId="1" applyNumberFormat="1" applyFont="1" applyFill="1" applyBorder="1" applyAlignment="1">
      <alignment horizontal="center" vertical="center"/>
    </xf>
    <xf numFmtId="176" fontId="6" fillId="2" borderId="23" xfId="1" applyNumberFormat="1" applyFont="1" applyFill="1" applyBorder="1" applyAlignment="1">
      <alignment horizontal="center" vertical="center"/>
    </xf>
    <xf numFmtId="0" fontId="6" fillId="2" borderId="45" xfId="1" applyNumberFormat="1" applyFont="1" applyFill="1" applyBorder="1" applyAlignment="1">
      <alignment horizontal="center" vertical="center"/>
    </xf>
    <xf numFmtId="176" fontId="6" fillId="0" borderId="49" xfId="1" applyNumberFormat="1" applyFont="1" applyFill="1" applyBorder="1" applyAlignment="1">
      <alignment horizontal="center" vertical="center"/>
    </xf>
    <xf numFmtId="176" fontId="6" fillId="2" borderId="30" xfId="1" applyNumberFormat="1" applyFont="1" applyFill="1" applyBorder="1" applyAlignment="1">
      <alignment horizontal="center" vertical="center"/>
    </xf>
    <xf numFmtId="176" fontId="6" fillId="0" borderId="50" xfId="1" applyNumberFormat="1" applyFont="1" applyFill="1" applyBorder="1" applyAlignment="1">
      <alignment horizontal="center" vertical="center"/>
    </xf>
    <xf numFmtId="176" fontId="6" fillId="2" borderId="51" xfId="1" applyNumberFormat="1" applyFont="1" applyFill="1" applyBorder="1" applyAlignment="1">
      <alignment horizontal="center" vertical="center"/>
    </xf>
    <xf numFmtId="176" fontId="6" fillId="0" borderId="30" xfId="1" applyNumberFormat="1" applyFont="1" applyFill="1" applyBorder="1" applyAlignment="1">
      <alignment vertical="center"/>
    </xf>
    <xf numFmtId="176" fontId="6" fillId="0" borderId="23" xfId="1" applyNumberFormat="1" applyFont="1" applyFill="1" applyBorder="1" applyAlignment="1">
      <alignment vertical="center"/>
    </xf>
    <xf numFmtId="176" fontId="6" fillId="2" borderId="20" xfId="1" applyNumberFormat="1" applyFont="1" applyFill="1" applyBorder="1" applyAlignment="1">
      <alignment horizontal="center" vertical="center"/>
    </xf>
    <xf numFmtId="176" fontId="6" fillId="2" borderId="52" xfId="1" applyNumberFormat="1" applyFont="1" applyFill="1" applyBorder="1" applyAlignment="1">
      <alignment horizontal="center" vertical="center"/>
    </xf>
    <xf numFmtId="176" fontId="6" fillId="2" borderId="18" xfId="1" applyNumberFormat="1" applyFont="1" applyFill="1" applyBorder="1" applyAlignment="1">
      <alignment horizontal="center" vertical="center"/>
    </xf>
    <xf numFmtId="0" fontId="6" fillId="2" borderId="34" xfId="1" applyNumberFormat="1" applyFont="1" applyFill="1" applyBorder="1" applyAlignment="1">
      <alignment horizontal="center" vertical="center"/>
    </xf>
    <xf numFmtId="176" fontId="6" fillId="0" borderId="52" xfId="1" applyNumberFormat="1" applyFont="1" applyFill="1" applyBorder="1" applyAlignment="1">
      <alignment horizontal="center" vertical="center"/>
    </xf>
    <xf numFmtId="176" fontId="6" fillId="2" borderId="53" xfId="1" applyNumberFormat="1" applyFont="1" applyFill="1" applyBorder="1" applyAlignment="1">
      <alignment horizontal="center" vertical="center"/>
    </xf>
    <xf numFmtId="176" fontId="6" fillId="0" borderId="53" xfId="1" applyNumberFormat="1" applyFont="1" applyFill="1" applyBorder="1" applyAlignment="1">
      <alignment horizontal="center" vertical="center"/>
    </xf>
    <xf numFmtId="176" fontId="6" fillId="0" borderId="54" xfId="1" applyNumberFormat="1" applyFont="1" applyFill="1" applyBorder="1" applyAlignment="1">
      <alignment horizontal="center" vertical="center"/>
    </xf>
    <xf numFmtId="176" fontId="6" fillId="2" borderId="55" xfId="1" applyNumberFormat="1" applyFont="1" applyFill="1" applyBorder="1" applyAlignment="1">
      <alignment horizontal="center" vertical="center"/>
    </xf>
    <xf numFmtId="176" fontId="6" fillId="0" borderId="19" xfId="1" applyNumberFormat="1" applyFont="1" applyFill="1" applyBorder="1" applyAlignment="1">
      <alignment horizontal="center" vertical="center"/>
    </xf>
    <xf numFmtId="0" fontId="6" fillId="2" borderId="51" xfId="1" applyNumberFormat="1" applyFont="1" applyFill="1" applyBorder="1" applyAlignment="1">
      <alignment horizontal="center" vertical="center"/>
    </xf>
    <xf numFmtId="176" fontId="6" fillId="2" borderId="56" xfId="1" applyNumberFormat="1" applyFont="1" applyFill="1" applyBorder="1" applyAlignment="1">
      <alignment horizontal="center" vertical="center"/>
    </xf>
    <xf numFmtId="176" fontId="6" fillId="2" borderId="57" xfId="1" applyNumberFormat="1" applyFont="1" applyFill="1" applyBorder="1" applyAlignment="1">
      <alignment horizontal="center" vertical="center"/>
    </xf>
    <xf numFmtId="176" fontId="6" fillId="0" borderId="13" xfId="1" applyNumberFormat="1" applyFont="1" applyFill="1" applyBorder="1" applyAlignment="1">
      <alignment vertical="center"/>
    </xf>
    <xf numFmtId="0" fontId="6" fillId="2" borderId="46" xfId="1" applyNumberFormat="1" applyFont="1" applyFill="1" applyBorder="1" applyAlignment="1">
      <alignment horizontal="center" vertical="center"/>
    </xf>
    <xf numFmtId="176" fontId="6" fillId="2" borderId="48" xfId="1" applyNumberFormat="1" applyFont="1" applyFill="1" applyBorder="1" applyAlignment="1">
      <alignment horizontal="center" vertical="center"/>
    </xf>
    <xf numFmtId="176" fontId="6" fillId="0" borderId="16" xfId="1" applyNumberFormat="1" applyFont="1" applyFill="1" applyBorder="1" applyAlignment="1">
      <alignment vertical="center"/>
    </xf>
    <xf numFmtId="0" fontId="6" fillId="2" borderId="58" xfId="1" applyNumberFormat="1" applyFont="1" applyFill="1" applyBorder="1" applyAlignment="1">
      <alignment horizontal="center" vertical="center"/>
    </xf>
    <xf numFmtId="176" fontId="6" fillId="2" borderId="49" xfId="1" applyNumberFormat="1" applyFont="1" applyFill="1" applyBorder="1" applyAlignment="1">
      <alignment horizontal="center" vertical="center"/>
    </xf>
    <xf numFmtId="176" fontId="6" fillId="2" borderId="59" xfId="1" applyNumberFormat="1" applyFont="1" applyFill="1" applyBorder="1" applyAlignment="1">
      <alignment horizontal="distributed" vertical="center"/>
    </xf>
    <xf numFmtId="176" fontId="6" fillId="2" borderId="60" xfId="1" applyNumberFormat="1" applyFont="1" applyFill="1" applyBorder="1" applyAlignment="1">
      <alignment horizontal="center" vertical="center"/>
    </xf>
    <xf numFmtId="176" fontId="6" fillId="2" borderId="61" xfId="1" applyNumberFormat="1" applyFont="1" applyFill="1" applyBorder="1" applyAlignment="1">
      <alignment horizontal="center" vertical="center"/>
    </xf>
    <xf numFmtId="176" fontId="6" fillId="2" borderId="62" xfId="1" applyNumberFormat="1" applyFont="1" applyFill="1" applyBorder="1" applyAlignment="1">
      <alignment horizontal="center" vertical="center"/>
    </xf>
    <xf numFmtId="176" fontId="6" fillId="0" borderId="60" xfId="1" applyNumberFormat="1" applyFont="1" applyFill="1" applyBorder="1" applyAlignment="1">
      <alignment horizontal="center" vertical="center"/>
    </xf>
    <xf numFmtId="176" fontId="6" fillId="0" borderId="62" xfId="1" applyNumberFormat="1" applyFont="1" applyFill="1" applyBorder="1" applyAlignment="1">
      <alignment horizontal="center" vertical="center"/>
    </xf>
    <xf numFmtId="176" fontId="6" fillId="0" borderId="63" xfId="1" applyNumberFormat="1" applyFont="1" applyFill="1" applyBorder="1" applyAlignment="1">
      <alignment horizontal="center" vertical="center"/>
    </xf>
    <xf numFmtId="176" fontId="6" fillId="2" borderId="5" xfId="1" applyNumberFormat="1" applyFont="1" applyFill="1" applyBorder="1" applyAlignment="1">
      <alignment horizontal="center" vertical="center"/>
    </xf>
    <xf numFmtId="176" fontId="6" fillId="2" borderId="64" xfId="1" applyNumberFormat="1" applyFont="1" applyFill="1" applyBorder="1" applyAlignment="1">
      <alignment horizontal="center" vertical="center"/>
    </xf>
    <xf numFmtId="176" fontId="6" fillId="2" borderId="3" xfId="1" applyNumberFormat="1" applyFont="1" applyFill="1" applyBorder="1" applyAlignment="1">
      <alignment horizontal="center" vertical="center"/>
    </xf>
    <xf numFmtId="176" fontId="6" fillId="2" borderId="8" xfId="1" applyNumberFormat="1" applyFont="1" applyFill="1" applyBorder="1" applyAlignment="1">
      <alignment horizontal="center" vertical="center"/>
    </xf>
    <xf numFmtId="176" fontId="6" fillId="2" borderId="2" xfId="1" applyNumberFormat="1" applyFont="1" applyFill="1" applyBorder="1" applyAlignment="1">
      <alignment horizontal="center" vertical="center"/>
    </xf>
    <xf numFmtId="176" fontId="6" fillId="0" borderId="64" xfId="1" applyNumberFormat="1" applyFont="1" applyFill="1" applyBorder="1" applyAlignment="1">
      <alignment horizontal="center" vertical="center"/>
    </xf>
    <xf numFmtId="176" fontId="6" fillId="0" borderId="8" xfId="1" applyNumberFormat="1" applyFont="1" applyFill="1" applyBorder="1" applyAlignment="1">
      <alignment horizontal="center" vertical="center"/>
    </xf>
    <xf numFmtId="176" fontId="6" fillId="2" borderId="65" xfId="1" applyNumberFormat="1" applyFont="1" applyFill="1" applyBorder="1" applyAlignment="1">
      <alignment horizontal="center" vertical="center"/>
    </xf>
    <xf numFmtId="176" fontId="6" fillId="0" borderId="4" xfId="1" applyNumberFormat="1" applyFont="1" applyFill="1" applyBorder="1" applyAlignment="1">
      <alignment horizontal="center" vertical="center"/>
    </xf>
    <xf numFmtId="176" fontId="6" fillId="2" borderId="4" xfId="1" applyNumberFormat="1" applyFont="1" applyFill="1" applyBorder="1" applyAlignment="1">
      <alignment horizontal="center" vertical="center"/>
    </xf>
    <xf numFmtId="176" fontId="6" fillId="2" borderId="66" xfId="1" applyNumberFormat="1" applyFont="1" applyFill="1" applyBorder="1" applyAlignment="1">
      <alignment horizontal="center" vertical="center"/>
    </xf>
    <xf numFmtId="176" fontId="6" fillId="0" borderId="65" xfId="1" applyNumberFormat="1" applyFont="1" applyFill="1" applyBorder="1" applyAlignment="1">
      <alignment vertical="center"/>
    </xf>
    <xf numFmtId="176" fontId="6" fillId="0" borderId="8" xfId="1" applyNumberFormat="1" applyFont="1" applyFill="1" applyBorder="1" applyAlignment="1">
      <alignment vertical="center"/>
    </xf>
    <xf numFmtId="176" fontId="6" fillId="2" borderId="59" xfId="1" applyNumberFormat="1" applyFont="1" applyFill="1" applyBorder="1" applyAlignment="1">
      <alignment horizontal="center" vertical="center"/>
    </xf>
    <xf numFmtId="176" fontId="6" fillId="0" borderId="47" xfId="1" applyNumberFormat="1" applyFont="1" applyFill="1" applyBorder="1" applyAlignment="1">
      <alignment horizontal="center" vertical="center"/>
    </xf>
    <xf numFmtId="176" fontId="6" fillId="2" borderId="67" xfId="1" applyNumberFormat="1" applyFont="1" applyFill="1" applyBorder="1" applyAlignment="1">
      <alignment horizontal="center" vertical="center"/>
    </xf>
    <xf numFmtId="176" fontId="6" fillId="2" borderId="68" xfId="1" applyNumberFormat="1" applyFont="1" applyFill="1" applyBorder="1" applyAlignment="1">
      <alignment horizontal="center" vertical="center"/>
    </xf>
    <xf numFmtId="176" fontId="6" fillId="2" borderId="58" xfId="1" applyNumberFormat="1" applyFont="1" applyFill="1" applyBorder="1" applyAlignment="1">
      <alignment horizontal="center" vertical="center"/>
    </xf>
    <xf numFmtId="176" fontId="6" fillId="0" borderId="3" xfId="1" applyNumberFormat="1" applyFont="1" applyFill="1" applyBorder="1" applyAlignment="1">
      <alignment horizontal="center" vertical="center"/>
    </xf>
    <xf numFmtId="176" fontId="6" fillId="2" borderId="15" xfId="1" applyNumberFormat="1" applyFont="1" applyFill="1" applyBorder="1" applyAlignment="1">
      <alignment horizontal="center" vertical="center"/>
    </xf>
    <xf numFmtId="176" fontId="6" fillId="2" borderId="26" xfId="1" applyNumberFormat="1" applyFont="1" applyFill="1" applyBorder="1" applyAlignment="1">
      <alignment horizontal="center" vertical="center"/>
    </xf>
    <xf numFmtId="176" fontId="6" fillId="2" borderId="69" xfId="1" applyNumberFormat="1" applyFont="1" applyFill="1" applyBorder="1" applyAlignment="1">
      <alignment horizontal="center" vertical="center"/>
    </xf>
    <xf numFmtId="176" fontId="6" fillId="2" borderId="28" xfId="1" applyNumberFormat="1" applyFont="1" applyFill="1" applyBorder="1" applyAlignment="1">
      <alignment horizontal="center" vertical="center"/>
    </xf>
    <xf numFmtId="176" fontId="6" fillId="2" borderId="29" xfId="1" applyNumberFormat="1" applyFont="1" applyFill="1" applyBorder="1" applyAlignment="1">
      <alignment horizontal="center" vertical="center"/>
    </xf>
    <xf numFmtId="176" fontId="6" fillId="0" borderId="28" xfId="1" applyNumberFormat="1" applyFont="1" applyFill="1" applyBorder="1" applyAlignment="1">
      <alignment horizontal="center" vertical="center"/>
    </xf>
    <xf numFmtId="176" fontId="6" fillId="0" borderId="29" xfId="1" applyNumberFormat="1" applyFont="1" applyFill="1" applyBorder="1" applyAlignment="1">
      <alignment horizontal="center" vertical="center"/>
    </xf>
    <xf numFmtId="176" fontId="6" fillId="2" borderId="27" xfId="1" applyNumberFormat="1" applyFont="1" applyFill="1" applyBorder="1" applyAlignment="1">
      <alignment horizontal="center" vertical="center"/>
    </xf>
    <xf numFmtId="176" fontId="6" fillId="0" borderId="70" xfId="1" applyNumberFormat="1" applyFont="1" applyFill="1" applyBorder="1" applyAlignment="1">
      <alignment horizontal="center" vertical="center"/>
    </xf>
    <xf numFmtId="176" fontId="6" fillId="0" borderId="71" xfId="1" applyNumberFormat="1" applyFont="1" applyFill="1" applyBorder="1" applyAlignment="1">
      <alignment vertical="center"/>
    </xf>
    <xf numFmtId="176" fontId="6" fillId="0" borderId="42" xfId="1" applyNumberFormat="1" applyFont="1" applyFill="1" applyBorder="1" applyAlignment="1">
      <alignment vertical="center"/>
    </xf>
    <xf numFmtId="176" fontId="7" fillId="2" borderId="2" xfId="1" applyNumberFormat="1" applyFont="1" applyFill="1" applyBorder="1" applyAlignment="1">
      <alignment horizontal="distributed" vertical="center" wrapText="1"/>
    </xf>
    <xf numFmtId="176" fontId="6" fillId="2" borderId="6" xfId="1" applyNumberFormat="1" applyFont="1" applyFill="1" applyBorder="1" applyAlignment="1">
      <alignment horizontal="center" vertical="center"/>
    </xf>
    <xf numFmtId="176" fontId="6" fillId="2" borderId="72" xfId="1" applyNumberFormat="1" applyFont="1" applyFill="1" applyBorder="1" applyAlignment="1">
      <alignment horizontal="center" vertical="center"/>
    </xf>
    <xf numFmtId="176" fontId="6" fillId="0" borderId="72" xfId="1" applyNumberFormat="1" applyFont="1" applyFill="1" applyBorder="1" applyAlignment="1">
      <alignment horizontal="center" vertical="center"/>
    </xf>
    <xf numFmtId="176" fontId="6" fillId="0" borderId="10" xfId="1" applyNumberFormat="1" applyFont="1" applyFill="1" applyBorder="1" applyAlignment="1">
      <alignment horizontal="center" vertical="center"/>
    </xf>
    <xf numFmtId="176" fontId="6" fillId="0" borderId="33" xfId="1" applyNumberFormat="1" applyFont="1" applyFill="1" applyBorder="1" applyAlignment="1">
      <alignment horizontal="center" vertical="center"/>
    </xf>
    <xf numFmtId="176" fontId="6" fillId="0" borderId="73" xfId="1" applyNumberFormat="1" applyFont="1" applyFill="1" applyBorder="1" applyAlignment="1">
      <alignment horizontal="center" vertical="center"/>
    </xf>
    <xf numFmtId="176" fontId="6" fillId="0" borderId="11" xfId="1" applyNumberFormat="1" applyFont="1" applyFill="1" applyBorder="1" applyAlignment="1">
      <alignment horizontal="center" vertical="center"/>
    </xf>
    <xf numFmtId="176" fontId="6" fillId="0" borderId="0" xfId="1" applyNumberFormat="1" applyFont="1" applyFill="1" applyAlignment="1"/>
    <xf numFmtId="176" fontId="7" fillId="2" borderId="58" xfId="1" applyNumberFormat="1" applyFont="1" applyFill="1" applyBorder="1" applyAlignment="1">
      <alignment horizontal="distributed" vertical="center" wrapText="1"/>
    </xf>
    <xf numFmtId="176" fontId="6" fillId="0" borderId="61" xfId="1" applyNumberFormat="1" applyFont="1" applyFill="1" applyBorder="1" applyAlignment="1">
      <alignment horizontal="center" vertical="center"/>
    </xf>
    <xf numFmtId="176" fontId="6" fillId="0" borderId="16" xfId="1" applyNumberFormat="1" applyFont="1" applyFill="1" applyBorder="1" applyAlignment="1">
      <alignment horizontal="center" vertical="center"/>
    </xf>
    <xf numFmtId="176" fontId="7" fillId="2" borderId="46" xfId="1" applyNumberFormat="1" applyFont="1" applyFill="1" applyBorder="1" applyAlignment="1">
      <alignment horizontal="distributed" vertical="center" wrapText="1"/>
    </xf>
    <xf numFmtId="176" fontId="6" fillId="0" borderId="55" xfId="1" applyNumberFormat="1" applyFont="1" applyFill="1" applyBorder="1" applyAlignment="1">
      <alignment horizontal="center" vertical="center"/>
    </xf>
    <xf numFmtId="176" fontId="5" fillId="2" borderId="46" xfId="1" applyNumberFormat="1" applyFont="1" applyFill="1" applyBorder="1" applyAlignment="1">
      <alignment horizontal="center" vertical="center"/>
    </xf>
    <xf numFmtId="176" fontId="5" fillId="2" borderId="37" xfId="1" applyNumberFormat="1" applyFont="1" applyFill="1" applyBorder="1" applyAlignment="1">
      <alignment horizontal="center" vertical="center"/>
    </xf>
    <xf numFmtId="176" fontId="5" fillId="0" borderId="16" xfId="1" applyNumberFormat="1" applyFont="1" applyFill="1" applyBorder="1" applyAlignment="1">
      <alignment horizontal="center" vertical="center"/>
    </xf>
    <xf numFmtId="176" fontId="5" fillId="0" borderId="17" xfId="1" applyNumberFormat="1" applyFont="1" applyFill="1" applyBorder="1" applyAlignment="1">
      <alignment horizontal="center" vertical="center"/>
    </xf>
    <xf numFmtId="176" fontId="7" fillId="2" borderId="9" xfId="1" applyNumberFormat="1" applyFont="1" applyFill="1" applyBorder="1" applyAlignment="1">
      <alignment horizontal="distributed" vertical="center" wrapText="1"/>
    </xf>
    <xf numFmtId="176" fontId="6" fillId="2" borderId="42" xfId="1" applyNumberFormat="1" applyFont="1" applyFill="1" applyBorder="1" applyAlignment="1">
      <alignment horizontal="center" vertical="center"/>
    </xf>
    <xf numFmtId="176" fontId="6" fillId="0" borderId="0" xfId="1" applyNumberFormat="1" applyFont="1" applyFill="1" applyBorder="1" applyAlignment="1">
      <alignment horizontal="center" vertical="center"/>
    </xf>
    <xf numFmtId="176" fontId="6" fillId="0" borderId="30" xfId="1" applyNumberFormat="1" applyFont="1" applyFill="1" applyBorder="1" applyAlignment="1">
      <alignment horizontal="center" vertical="center"/>
    </xf>
    <xf numFmtId="176" fontId="6" fillId="0" borderId="15" xfId="1" applyNumberFormat="1" applyFont="1" applyFill="1" applyBorder="1" applyAlignment="1">
      <alignment horizontal="center" vertical="center"/>
    </xf>
    <xf numFmtId="176" fontId="5" fillId="2" borderId="51" xfId="1" applyNumberFormat="1" applyFont="1" applyFill="1" applyBorder="1" applyAlignment="1">
      <alignment horizontal="center" vertical="center"/>
    </xf>
    <xf numFmtId="176" fontId="5" fillId="2" borderId="25" xfId="1" applyNumberFormat="1" applyFont="1" applyFill="1" applyBorder="1" applyAlignment="1">
      <alignment horizontal="center" vertical="center"/>
    </xf>
    <xf numFmtId="176" fontId="5" fillId="0" borderId="30" xfId="1" applyNumberFormat="1" applyFont="1" applyFill="1" applyBorder="1" applyAlignment="1">
      <alignment horizontal="center" vertical="center"/>
    </xf>
    <xf numFmtId="176" fontId="5" fillId="0" borderId="23" xfId="1" applyNumberFormat="1" applyFont="1" applyFill="1" applyBorder="1" applyAlignment="1">
      <alignment horizontal="center" vertical="center"/>
    </xf>
    <xf numFmtId="176" fontId="6" fillId="2" borderId="74" xfId="1" applyNumberFormat="1" applyFont="1" applyFill="1" applyBorder="1" applyAlignment="1">
      <alignment horizontal="center" vertical="center"/>
    </xf>
    <xf numFmtId="176" fontId="6" fillId="0" borderId="65" xfId="1" applyNumberFormat="1" applyFont="1" applyFill="1" applyBorder="1" applyAlignment="1">
      <alignment horizontal="center" vertical="center"/>
    </xf>
    <xf numFmtId="176" fontId="7" fillId="2" borderId="0" xfId="1" applyNumberFormat="1" applyFont="1" applyFill="1" applyAlignment="1">
      <alignment vertical="center"/>
    </xf>
    <xf numFmtId="176" fontId="7" fillId="0" borderId="0" xfId="1" applyNumberFormat="1" applyFont="1" applyFill="1" applyAlignment="1">
      <alignment vertical="center"/>
    </xf>
    <xf numFmtId="176" fontId="6" fillId="2" borderId="0" xfId="1" applyNumberFormat="1" applyFont="1" applyFill="1" applyBorder="1" applyAlignment="1">
      <alignment vertical="center"/>
    </xf>
    <xf numFmtId="176" fontId="7" fillId="2" borderId="0" xfId="1" applyNumberFormat="1" applyFont="1" applyFill="1" applyAlignment="1">
      <alignment horizontal="center" vertical="center"/>
    </xf>
    <xf numFmtId="176" fontId="7" fillId="2" borderId="0" xfId="1" applyNumberFormat="1" applyFont="1" applyFill="1" applyAlignment="1" applyProtection="1">
      <alignment vertical="center"/>
      <protection locked="0"/>
    </xf>
    <xf numFmtId="176" fontId="5" fillId="0" borderId="0" xfId="1" applyNumberFormat="1" applyFont="1" applyFill="1" applyAlignment="1">
      <alignment horizontal="distributed" vertical="center"/>
    </xf>
    <xf numFmtId="176" fontId="5" fillId="0" borderId="0" xfId="1" applyNumberFormat="1" applyFont="1" applyFill="1" applyAlignment="1">
      <alignment horizontal="center" vertical="center"/>
    </xf>
    <xf numFmtId="0" fontId="10" fillId="0" borderId="0" xfId="0" applyFont="1" applyFill="1" applyAlignment="1">
      <alignment horizontal="left" vertical="center" indent="1"/>
    </xf>
    <xf numFmtId="177" fontId="2" fillId="0" borderId="0" xfId="2" applyNumberFormat="1" applyFont="1" applyFill="1" applyAlignment="1">
      <alignment vertical="center"/>
    </xf>
    <xf numFmtId="177" fontId="12" fillId="0" borderId="0" xfId="2" applyNumberFormat="1" applyFont="1" applyFill="1" applyAlignment="1">
      <alignment vertical="center"/>
    </xf>
    <xf numFmtId="177" fontId="5" fillId="0" borderId="0" xfId="2" applyNumberFormat="1" applyFont="1" applyFill="1" applyAlignment="1">
      <alignment vertical="center"/>
    </xf>
    <xf numFmtId="177" fontId="13" fillId="0" borderId="0" xfId="2" applyNumberFormat="1" applyFont="1" applyFill="1" applyAlignment="1">
      <alignment vertical="center"/>
    </xf>
    <xf numFmtId="177" fontId="5" fillId="0" borderId="0" xfId="2" applyNumberFormat="1" applyFont="1" applyAlignment="1">
      <alignment vertical="center"/>
    </xf>
    <xf numFmtId="177" fontId="13" fillId="0" borderId="0" xfId="2" applyNumberFormat="1" applyFont="1" applyAlignment="1">
      <alignment vertical="center"/>
    </xf>
    <xf numFmtId="177" fontId="1" fillId="0" borderId="0" xfId="2" applyNumberFormat="1" applyFont="1" applyAlignment="1">
      <alignment vertical="top"/>
    </xf>
    <xf numFmtId="177" fontId="14" fillId="0" borderId="0" xfId="2" applyNumberFormat="1" applyFont="1" applyAlignment="1">
      <alignment vertical="top"/>
    </xf>
    <xf numFmtId="177" fontId="15" fillId="0" borderId="0" xfId="2" applyNumberFormat="1" applyFont="1" applyAlignment="1">
      <alignment vertical="top"/>
    </xf>
    <xf numFmtId="177" fontId="5" fillId="0" borderId="1" xfId="2" applyNumberFormat="1" applyFont="1" applyBorder="1" applyAlignment="1">
      <alignment vertical="top"/>
    </xf>
    <xf numFmtId="177" fontId="5" fillId="2" borderId="2" xfId="2" applyNumberFormat="1" applyFont="1" applyFill="1" applyBorder="1" applyAlignment="1">
      <alignment horizontal="distributed" vertical="center"/>
    </xf>
    <xf numFmtId="177" fontId="5" fillId="2" borderId="6" xfId="2" applyNumberFormat="1" applyFont="1" applyFill="1" applyBorder="1" applyAlignment="1">
      <alignment horizontal="distributed" vertical="center"/>
    </xf>
    <xf numFmtId="177" fontId="5" fillId="2" borderId="10" xfId="2" applyNumberFormat="1" applyFont="1" applyFill="1" applyBorder="1" applyAlignment="1">
      <alignment vertical="center"/>
    </xf>
    <xf numFmtId="177" fontId="5" fillId="0" borderId="10" xfId="2" applyNumberFormat="1" applyFont="1" applyBorder="1" applyAlignment="1">
      <alignment vertical="center"/>
    </xf>
    <xf numFmtId="177" fontId="5" fillId="0" borderId="3" xfId="2" applyNumberFormat="1" applyFont="1" applyBorder="1" applyAlignment="1">
      <alignment vertical="center"/>
    </xf>
    <xf numFmtId="177" fontId="5" fillId="0" borderId="11" xfId="2" applyNumberFormat="1" applyFont="1" applyBorder="1" applyAlignment="1">
      <alignment vertical="center"/>
    </xf>
    <xf numFmtId="177" fontId="5" fillId="0" borderId="2" xfId="2" applyNumberFormat="1" applyFont="1" applyBorder="1" applyAlignment="1">
      <alignment vertical="center"/>
    </xf>
    <xf numFmtId="177" fontId="5" fillId="0" borderId="0" xfId="2" applyNumberFormat="1" applyFont="1" applyAlignment="1">
      <alignment horizontal="center" vertical="center"/>
    </xf>
    <xf numFmtId="177" fontId="5" fillId="2" borderId="9" xfId="2" applyNumberFormat="1" applyFont="1" applyFill="1" applyBorder="1" applyAlignment="1">
      <alignment horizontal="distributed" vertical="center"/>
    </xf>
    <xf numFmtId="177" fontId="5" fillId="0" borderId="0" xfId="2" applyNumberFormat="1" applyFont="1" applyBorder="1" applyAlignment="1">
      <alignment horizontal="center" vertical="center" shrinkToFit="1"/>
    </xf>
    <xf numFmtId="177" fontId="5" fillId="0" borderId="9" xfId="2" applyNumberFormat="1" applyFont="1" applyBorder="1" applyAlignment="1">
      <alignment horizontal="center" vertical="center"/>
    </xf>
    <xf numFmtId="177" fontId="5" fillId="0" borderId="9" xfId="2" applyNumberFormat="1" applyFont="1" applyBorder="1" applyAlignment="1">
      <alignment horizontal="distributed" vertical="center"/>
    </xf>
    <xf numFmtId="177" fontId="5" fillId="2" borderId="21" xfId="2" applyNumberFormat="1" applyFont="1" applyFill="1" applyBorder="1" applyAlignment="1">
      <alignment horizontal="distributed" vertical="center"/>
    </xf>
    <xf numFmtId="177" fontId="16" fillId="0" borderId="29" xfId="2" quotePrefix="1" applyNumberFormat="1" applyFont="1" applyBorder="1" applyAlignment="1">
      <alignment horizontal="center" vertical="center"/>
    </xf>
    <xf numFmtId="177" fontId="5" fillId="0" borderId="21" xfId="2" applyNumberFormat="1" applyFont="1" applyBorder="1" applyAlignment="1">
      <alignment vertical="center" shrinkToFit="1"/>
    </xf>
    <xf numFmtId="177" fontId="16" fillId="0" borderId="1" xfId="2" quotePrefix="1" applyNumberFormat="1" applyFont="1" applyBorder="1" applyAlignment="1">
      <alignment horizontal="center" vertical="center"/>
    </xf>
    <xf numFmtId="177" fontId="5" fillId="0" borderId="21" xfId="2" applyNumberFormat="1" applyFont="1" applyBorder="1" applyAlignment="1">
      <alignment horizontal="distributed" vertical="center"/>
    </xf>
    <xf numFmtId="177" fontId="16" fillId="0" borderId="21" xfId="2" quotePrefix="1" applyNumberFormat="1" applyFont="1" applyBorder="1" applyAlignment="1">
      <alignment horizontal="center" vertical="center"/>
    </xf>
    <xf numFmtId="177" fontId="5" fillId="2" borderId="68" xfId="2" applyNumberFormat="1" applyFont="1" applyFill="1" applyBorder="1" applyAlignment="1">
      <alignment horizontal="distributed" vertical="center"/>
    </xf>
    <xf numFmtId="177" fontId="5" fillId="0" borderId="43" xfId="2" applyNumberFormat="1" applyFont="1" applyBorder="1" applyAlignment="1">
      <alignment horizontal="right" vertical="center"/>
    </xf>
    <xf numFmtId="177" fontId="5" fillId="0" borderId="9" xfId="2" applyNumberFormat="1" applyFont="1" applyBorder="1" applyAlignment="1">
      <alignment horizontal="right" vertical="center"/>
    </xf>
    <xf numFmtId="177" fontId="5" fillId="0" borderId="0" xfId="2" applyNumberFormat="1" applyFont="1" applyBorder="1" applyAlignment="1">
      <alignment horizontal="right" vertical="center"/>
    </xf>
    <xf numFmtId="177" fontId="5" fillId="2" borderId="46" xfId="2" applyNumberFormat="1" applyFont="1" applyFill="1" applyBorder="1" applyAlignment="1">
      <alignment horizontal="distributed" vertical="center"/>
    </xf>
    <xf numFmtId="177" fontId="5" fillId="0" borderId="39" xfId="2" applyNumberFormat="1" applyFont="1" applyBorder="1" applyAlignment="1">
      <alignment horizontal="right" vertical="center"/>
    </xf>
    <xf numFmtId="177" fontId="5" fillId="0" borderId="48" xfId="2" applyNumberFormat="1" applyFont="1" applyBorder="1" applyAlignment="1">
      <alignment horizontal="right" vertical="center"/>
    </xf>
    <xf numFmtId="177" fontId="5" fillId="0" borderId="46" xfId="2" applyNumberFormat="1" applyFont="1" applyBorder="1" applyAlignment="1">
      <alignment horizontal="right" vertical="center"/>
    </xf>
    <xf numFmtId="177" fontId="5" fillId="0" borderId="40" xfId="2" applyNumberFormat="1" applyFont="1" applyBorder="1" applyAlignment="1">
      <alignment horizontal="right" vertical="center"/>
    </xf>
    <xf numFmtId="177" fontId="5" fillId="2" borderId="51" xfId="2" applyNumberFormat="1" applyFont="1" applyFill="1" applyBorder="1" applyAlignment="1">
      <alignment horizontal="distributed" vertical="center"/>
    </xf>
    <xf numFmtId="177" fontId="5" fillId="0" borderId="22" xfId="2" applyNumberFormat="1" applyFont="1" applyBorder="1" applyAlignment="1">
      <alignment horizontal="right" vertical="center"/>
    </xf>
    <xf numFmtId="177" fontId="5" fillId="0" borderId="49" xfId="2" applyNumberFormat="1" applyFont="1" applyBorder="1" applyAlignment="1">
      <alignment horizontal="right" vertical="center"/>
    </xf>
    <xf numFmtId="177" fontId="5" fillId="0" borderId="51" xfId="2" applyNumberFormat="1" applyFont="1" applyBorder="1" applyAlignment="1">
      <alignment horizontal="right" vertical="center"/>
    </xf>
    <xf numFmtId="177" fontId="5" fillId="0" borderId="25" xfId="2" applyNumberFormat="1" applyFont="1" applyBorder="1" applyAlignment="1">
      <alignment horizontal="right" vertical="center"/>
    </xf>
    <xf numFmtId="177" fontId="5" fillId="0" borderId="31" xfId="2" applyNumberFormat="1" applyFont="1" applyBorder="1" applyAlignment="1">
      <alignment horizontal="right" vertical="center"/>
    </xf>
    <xf numFmtId="177" fontId="5" fillId="2" borderId="18" xfId="2" quotePrefix="1" applyNumberFormat="1" applyFont="1" applyFill="1" applyBorder="1" applyAlignment="1">
      <alignment horizontal="right" vertical="center"/>
    </xf>
    <xf numFmtId="177" fontId="5" fillId="0" borderId="54" xfId="2" applyNumberFormat="1" applyFont="1" applyBorder="1" applyAlignment="1">
      <alignment horizontal="right" vertical="center"/>
    </xf>
    <xf numFmtId="177" fontId="5" fillId="0" borderId="68" xfId="2" applyNumberFormat="1" applyFont="1" applyBorder="1" applyAlignment="1">
      <alignment horizontal="right" vertical="center"/>
    </xf>
    <xf numFmtId="177" fontId="5" fillId="0" borderId="18" xfId="2" applyNumberFormat="1" applyFont="1" applyBorder="1" applyAlignment="1">
      <alignment horizontal="right" vertical="center"/>
    </xf>
    <xf numFmtId="177" fontId="5" fillId="0" borderId="39" xfId="2" applyNumberFormat="1" applyFont="1" applyFill="1" applyBorder="1" applyAlignment="1">
      <alignment horizontal="right" vertical="center"/>
    </xf>
    <xf numFmtId="177" fontId="5" fillId="0" borderId="48" xfId="2" applyNumberFormat="1" applyFont="1" applyFill="1" applyBorder="1" applyAlignment="1">
      <alignment horizontal="right" vertical="center"/>
    </xf>
    <xf numFmtId="177" fontId="5" fillId="0" borderId="46" xfId="2" applyNumberFormat="1" applyFont="1" applyFill="1" applyBorder="1" applyAlignment="1">
      <alignment horizontal="right" vertical="center"/>
    </xf>
    <xf numFmtId="177" fontId="5" fillId="0" borderId="40" xfId="2" applyNumberFormat="1" applyFont="1" applyFill="1" applyBorder="1" applyAlignment="1">
      <alignment horizontal="right" vertical="center"/>
    </xf>
    <xf numFmtId="177" fontId="5" fillId="0" borderId="51" xfId="2" applyNumberFormat="1" applyFont="1" applyFill="1" applyBorder="1" applyAlignment="1">
      <alignment horizontal="distributed" vertical="center"/>
    </xf>
    <xf numFmtId="177" fontId="5" fillId="0" borderId="22" xfId="2" applyNumberFormat="1" applyFont="1" applyFill="1" applyBorder="1" applyAlignment="1">
      <alignment horizontal="right" vertical="center"/>
    </xf>
    <xf numFmtId="177" fontId="5" fillId="0" borderId="49" xfId="2" applyNumberFormat="1" applyFont="1" applyFill="1" applyBorder="1" applyAlignment="1">
      <alignment horizontal="right" vertical="center"/>
    </xf>
    <xf numFmtId="177" fontId="5" fillId="0" borderId="51" xfId="2" applyNumberFormat="1" applyFont="1" applyFill="1" applyBorder="1" applyAlignment="1">
      <alignment horizontal="right" vertical="center"/>
    </xf>
    <xf numFmtId="177" fontId="5" fillId="0" borderId="25" xfId="2" applyNumberFormat="1" applyFont="1" applyFill="1" applyBorder="1" applyAlignment="1">
      <alignment horizontal="right" vertical="center"/>
    </xf>
    <xf numFmtId="177" fontId="5" fillId="0" borderId="52" xfId="2" applyNumberFormat="1" applyFont="1" applyBorder="1" applyAlignment="1">
      <alignment horizontal="right" vertical="center"/>
    </xf>
    <xf numFmtId="177" fontId="5" fillId="2" borderId="58" xfId="2" applyNumberFormat="1" applyFont="1" applyFill="1" applyBorder="1" applyAlignment="1">
      <alignment horizontal="distributed" vertical="center"/>
    </xf>
    <xf numFmtId="177" fontId="5" fillId="0" borderId="60" xfId="2" applyNumberFormat="1" applyFont="1" applyBorder="1" applyAlignment="1">
      <alignment horizontal="right" vertical="center"/>
    </xf>
    <xf numFmtId="177" fontId="5" fillId="0" borderId="63" xfId="2" applyNumberFormat="1" applyFont="1" applyBorder="1" applyAlignment="1">
      <alignment horizontal="right" vertical="center"/>
    </xf>
    <xf numFmtId="177" fontId="5" fillId="0" borderId="58" xfId="2" applyNumberFormat="1" applyFont="1" applyBorder="1" applyAlignment="1">
      <alignment horizontal="right" vertical="center"/>
    </xf>
    <xf numFmtId="177" fontId="5" fillId="0" borderId="61" xfId="2" applyNumberFormat="1" applyFont="1" applyBorder="1" applyAlignment="1">
      <alignment horizontal="right" vertical="center"/>
    </xf>
    <xf numFmtId="177" fontId="5" fillId="0" borderId="5" xfId="2" applyNumberFormat="1" applyFont="1" applyBorder="1" applyAlignment="1">
      <alignment horizontal="center" vertical="center"/>
    </xf>
    <xf numFmtId="177" fontId="5" fillId="0" borderId="64" xfId="2" applyNumberFormat="1" applyFont="1" applyBorder="1" applyAlignment="1">
      <alignment horizontal="right" vertical="center"/>
    </xf>
    <xf numFmtId="177" fontId="5" fillId="0" borderId="66" xfId="2" applyNumberFormat="1" applyFont="1" applyBorder="1" applyAlignment="1">
      <alignment horizontal="right" vertical="center"/>
    </xf>
    <xf numFmtId="177" fontId="5" fillId="0" borderId="74" xfId="2" applyNumberFormat="1" applyFont="1" applyBorder="1" applyAlignment="1">
      <alignment horizontal="right" vertical="center"/>
    </xf>
    <xf numFmtId="177" fontId="5" fillId="0" borderId="3" xfId="2" applyNumberFormat="1" applyFont="1" applyBorder="1" applyAlignment="1">
      <alignment horizontal="right" vertical="center"/>
    </xf>
    <xf numFmtId="176" fontId="5" fillId="0" borderId="5" xfId="2" applyNumberFormat="1" applyFont="1" applyBorder="1" applyAlignment="1">
      <alignment horizontal="center" vertical="center"/>
    </xf>
    <xf numFmtId="177" fontId="5" fillId="0" borderId="26" xfId="2" applyNumberFormat="1" applyFont="1" applyBorder="1" applyAlignment="1">
      <alignment vertical="center"/>
    </xf>
    <xf numFmtId="177" fontId="5" fillId="0" borderId="69" xfId="2" applyNumberFormat="1" applyFont="1" applyBorder="1" applyAlignment="1">
      <alignment horizontal="right" vertical="center"/>
    </xf>
    <xf numFmtId="177" fontId="5" fillId="0" borderId="8" xfId="2" applyNumberFormat="1" applyFont="1" applyBorder="1" applyAlignment="1">
      <alignment horizontal="right" vertical="center"/>
    </xf>
    <xf numFmtId="177" fontId="5" fillId="0" borderId="21" xfId="2" applyNumberFormat="1" applyFont="1" applyBorder="1" applyAlignment="1">
      <alignment horizontal="right" vertical="center"/>
    </xf>
    <xf numFmtId="177" fontId="5" fillId="0" borderId="1" xfId="2" applyNumberFormat="1" applyFont="1" applyBorder="1" applyAlignment="1">
      <alignment horizontal="right" vertical="center"/>
    </xf>
    <xf numFmtId="0" fontId="5" fillId="0" borderId="0" xfId="2" applyNumberFormat="1" applyFont="1" applyAlignment="1">
      <alignment horizontal="left"/>
    </xf>
    <xf numFmtId="0" fontId="5" fillId="0" borderId="0" xfId="2" applyNumberFormat="1" applyFont="1" applyAlignment="1"/>
    <xf numFmtId="0" fontId="13" fillId="0" borderId="0" xfId="2" applyNumberFormat="1" applyFont="1" applyAlignment="1"/>
    <xf numFmtId="177" fontId="5" fillId="0" borderId="0" xfId="2" applyNumberFormat="1" applyFont="1" applyAlignment="1">
      <alignment horizontal="distributed" vertical="center"/>
    </xf>
    <xf numFmtId="177" fontId="5" fillId="0" borderId="0" xfId="2" applyNumberFormat="1" applyFont="1" applyAlignment="1" applyProtection="1">
      <alignment horizontal="distributed" vertical="center"/>
      <protection locked="0"/>
    </xf>
    <xf numFmtId="0" fontId="12" fillId="0" borderId="0" xfId="3" applyFont="1" applyAlignment="1">
      <alignment vertical="center"/>
    </xf>
    <xf numFmtId="0" fontId="5" fillId="0" borderId="0" xfId="3" applyFont="1"/>
    <xf numFmtId="0" fontId="1" fillId="0" borderId="0" xfId="3" applyFont="1" applyFill="1"/>
    <xf numFmtId="0" fontId="14" fillId="0" borderId="0" xfId="3" applyFont="1" applyFill="1"/>
    <xf numFmtId="0" fontId="5" fillId="0" borderId="0" xfId="3" applyFont="1" applyFill="1"/>
    <xf numFmtId="0" fontId="5" fillId="0" borderId="0" xfId="3" applyFont="1" applyFill="1" applyAlignment="1">
      <alignment horizontal="right"/>
    </xf>
    <xf numFmtId="176" fontId="5" fillId="0" borderId="6" xfId="3" applyNumberFormat="1" applyFont="1" applyFill="1" applyBorder="1" applyAlignment="1">
      <alignment horizontal="distributed" vertical="center"/>
    </xf>
    <xf numFmtId="176" fontId="5" fillId="0" borderId="6" xfId="3" quotePrefix="1" applyNumberFormat="1" applyFont="1" applyFill="1" applyBorder="1" applyAlignment="1">
      <alignment horizontal="center" vertical="center"/>
    </xf>
    <xf numFmtId="176" fontId="5" fillId="0" borderId="10" xfId="3" applyNumberFormat="1" applyFont="1" applyFill="1" applyBorder="1"/>
    <xf numFmtId="176" fontId="5" fillId="0" borderId="10" xfId="3" applyNumberFormat="1" applyFont="1" applyBorder="1"/>
    <xf numFmtId="179" fontId="5" fillId="0" borderId="10" xfId="3" applyNumberFormat="1" applyFont="1" applyFill="1" applyBorder="1" applyAlignment="1">
      <alignment horizontal="center" vertical="center" wrapText="1"/>
    </xf>
    <xf numFmtId="176" fontId="16" fillId="0" borderId="11" xfId="3" applyNumberFormat="1" applyFont="1" applyBorder="1"/>
    <xf numFmtId="176" fontId="5" fillId="0" borderId="0" xfId="3" applyNumberFormat="1" applyFont="1" applyAlignment="1">
      <alignment horizontal="center"/>
    </xf>
    <xf numFmtId="176" fontId="16" fillId="0" borderId="73" xfId="3" applyNumberFormat="1" applyFont="1" applyFill="1" applyBorder="1" applyAlignment="1">
      <alignment vertical="center"/>
    </xf>
    <xf numFmtId="176" fontId="16" fillId="0" borderId="72" xfId="3" applyNumberFormat="1" applyFont="1" applyFill="1" applyBorder="1" applyAlignment="1">
      <alignment vertical="center"/>
    </xf>
    <xf numFmtId="176" fontId="16" fillId="0" borderId="72" xfId="3" applyNumberFormat="1" applyFont="1" applyBorder="1" applyAlignment="1">
      <alignment vertical="center"/>
    </xf>
    <xf numFmtId="179" fontId="16" fillId="0" borderId="72" xfId="3" applyNumberFormat="1" applyFont="1" applyFill="1" applyBorder="1" applyAlignment="1">
      <alignment vertical="center" wrapText="1"/>
    </xf>
    <xf numFmtId="176" fontId="16" fillId="0" borderId="79" xfId="3" applyNumberFormat="1" applyFont="1" applyFill="1" applyBorder="1" applyAlignment="1">
      <alignment vertical="center"/>
    </xf>
    <xf numFmtId="179" fontId="16" fillId="0" borderId="33" xfId="3" applyNumberFormat="1" applyFont="1" applyFill="1" applyBorder="1" applyAlignment="1">
      <alignment vertical="center" wrapText="1"/>
    </xf>
    <xf numFmtId="176" fontId="5" fillId="0" borderId="0" xfId="3" applyNumberFormat="1" applyFont="1" applyAlignment="1">
      <alignment horizontal="left"/>
    </xf>
    <xf numFmtId="176" fontId="5" fillId="0" borderId="26" xfId="3" applyNumberFormat="1" applyFont="1" applyFill="1" applyBorder="1" applyAlignment="1">
      <alignment horizontal="distributed" vertical="center"/>
    </xf>
    <xf numFmtId="176" fontId="16" fillId="0" borderId="21" xfId="3" quotePrefix="1" applyNumberFormat="1" applyFont="1" applyBorder="1" applyAlignment="1">
      <alignment horizontal="center" vertical="center"/>
    </xf>
    <xf numFmtId="176" fontId="5" fillId="0" borderId="0" xfId="3" applyNumberFormat="1" applyFont="1" applyAlignment="1">
      <alignment vertical="top"/>
    </xf>
    <xf numFmtId="176" fontId="5" fillId="0" borderId="0" xfId="3" applyNumberFormat="1" applyFont="1" applyAlignment="1">
      <alignment horizontal="center" vertical="top"/>
    </xf>
    <xf numFmtId="176" fontId="5" fillId="2" borderId="68" xfId="3" applyNumberFormat="1" applyFont="1" applyFill="1" applyBorder="1" applyAlignment="1">
      <alignment horizontal="distributed" vertical="center"/>
    </xf>
    <xf numFmtId="176" fontId="5" fillId="2" borderId="55" xfId="3" quotePrefix="1" applyNumberFormat="1" applyFont="1" applyFill="1" applyBorder="1" applyAlignment="1">
      <alignment horizontal="right" vertical="center"/>
    </xf>
    <xf numFmtId="176" fontId="5" fillId="0" borderId="38" xfId="3" applyNumberFormat="1" applyFont="1" applyBorder="1" applyAlignment="1">
      <alignment horizontal="right" vertical="center"/>
    </xf>
    <xf numFmtId="176" fontId="5" fillId="2" borderId="57" xfId="3" applyNumberFormat="1" applyFont="1" applyFill="1" applyBorder="1" applyAlignment="1">
      <alignment horizontal="right" vertical="center"/>
    </xf>
    <xf numFmtId="176" fontId="5" fillId="0" borderId="42" xfId="3" applyNumberFormat="1" applyFont="1" applyBorder="1" applyAlignment="1">
      <alignment horizontal="right" vertical="center"/>
    </xf>
    <xf numFmtId="176" fontId="5" fillId="0" borderId="9" xfId="3" applyNumberFormat="1" applyFont="1" applyBorder="1" applyAlignment="1">
      <alignment horizontal="right" vertical="center"/>
    </xf>
    <xf numFmtId="176" fontId="5" fillId="0" borderId="0" xfId="3" applyNumberFormat="1" applyFont="1"/>
    <xf numFmtId="176" fontId="5" fillId="2" borderId="46" xfId="3" applyNumberFormat="1" applyFont="1" applyFill="1" applyBorder="1" applyAlignment="1">
      <alignment horizontal="distributed" vertical="center"/>
    </xf>
    <xf numFmtId="176" fontId="5" fillId="2" borderId="16" xfId="3" quotePrefix="1" applyNumberFormat="1" applyFont="1" applyFill="1" applyBorder="1" applyAlignment="1">
      <alignment horizontal="right" vertical="center"/>
    </xf>
    <xf numFmtId="176" fontId="5" fillId="0" borderId="39" xfId="3" applyNumberFormat="1" applyFont="1" applyBorder="1" applyAlignment="1">
      <alignment horizontal="right" vertical="center"/>
    </xf>
    <xf numFmtId="176" fontId="5" fillId="0" borderId="54" xfId="3" applyNumberFormat="1" applyFont="1" applyBorder="1" applyAlignment="1">
      <alignment horizontal="right" vertical="center"/>
    </xf>
    <xf numFmtId="176" fontId="5" fillId="0" borderId="17" xfId="3" applyNumberFormat="1" applyFont="1" applyBorder="1" applyAlignment="1">
      <alignment horizontal="right" vertical="center"/>
    </xf>
    <xf numFmtId="176" fontId="5" fillId="0" borderId="46" xfId="3" applyNumberFormat="1" applyFont="1" applyBorder="1" applyAlignment="1">
      <alignment horizontal="right" vertical="center"/>
    </xf>
    <xf numFmtId="176" fontId="5" fillId="0" borderId="48" xfId="3" applyNumberFormat="1" applyFont="1" applyBorder="1" applyAlignment="1">
      <alignment horizontal="right" vertical="center"/>
    </xf>
    <xf numFmtId="176" fontId="5" fillId="2" borderId="51" xfId="3" applyNumberFormat="1" applyFont="1" applyFill="1" applyBorder="1" applyAlignment="1">
      <alignment horizontal="distributed" vertical="center"/>
    </xf>
    <xf numFmtId="176" fontId="5" fillId="2" borderId="30" xfId="3" quotePrefix="1" applyNumberFormat="1" applyFont="1" applyFill="1" applyBorder="1" applyAlignment="1">
      <alignment horizontal="right" vertical="center"/>
    </xf>
    <xf numFmtId="176" fontId="5" fillId="0" borderId="22" xfId="3" applyNumberFormat="1" applyFont="1" applyBorder="1" applyAlignment="1">
      <alignment horizontal="right" vertical="center"/>
    </xf>
    <xf numFmtId="176" fontId="5" fillId="0" borderId="49" xfId="3" applyNumberFormat="1" applyFont="1" applyBorder="1" applyAlignment="1">
      <alignment horizontal="right" vertical="center"/>
    </xf>
    <xf numFmtId="176" fontId="5" fillId="0" borderId="23" xfId="3" applyNumberFormat="1" applyFont="1" applyBorder="1" applyAlignment="1">
      <alignment horizontal="right" vertical="center"/>
    </xf>
    <xf numFmtId="176" fontId="5" fillId="0" borderId="51" xfId="3" applyNumberFormat="1" applyFont="1" applyBorder="1" applyAlignment="1">
      <alignment horizontal="right" vertical="center"/>
    </xf>
    <xf numFmtId="176" fontId="5" fillId="0" borderId="52" xfId="3" applyNumberFormat="1" applyFont="1" applyBorder="1" applyAlignment="1">
      <alignment horizontal="right" vertical="center"/>
    </xf>
    <xf numFmtId="176" fontId="5" fillId="0" borderId="53" xfId="3" applyNumberFormat="1" applyFont="1" applyBorder="1" applyAlignment="1">
      <alignment horizontal="right" vertical="center"/>
    </xf>
    <xf numFmtId="176" fontId="5" fillId="0" borderId="68" xfId="3" applyNumberFormat="1" applyFont="1" applyBorder="1" applyAlignment="1">
      <alignment horizontal="right" vertical="center"/>
    </xf>
    <xf numFmtId="176" fontId="5" fillId="0" borderId="16" xfId="3" quotePrefix="1" applyNumberFormat="1" applyFont="1" applyFill="1" applyBorder="1" applyAlignment="1">
      <alignment horizontal="right" vertical="center"/>
    </xf>
    <xf numFmtId="176" fontId="5" fillId="0" borderId="39" xfId="3" applyNumberFormat="1" applyFont="1" applyFill="1" applyBorder="1" applyAlignment="1">
      <alignment horizontal="right" vertical="center"/>
    </xf>
    <xf numFmtId="176" fontId="5" fillId="0" borderId="48" xfId="3" applyNumberFormat="1" applyFont="1" applyFill="1" applyBorder="1" applyAlignment="1">
      <alignment horizontal="right" vertical="center"/>
    </xf>
    <xf numFmtId="176" fontId="5" fillId="0" borderId="17" xfId="3" applyNumberFormat="1" applyFont="1" applyFill="1" applyBorder="1" applyAlignment="1">
      <alignment horizontal="right" vertical="center"/>
    </xf>
    <xf numFmtId="176" fontId="5" fillId="0" borderId="46" xfId="3" applyNumberFormat="1" applyFont="1" applyFill="1" applyBorder="1" applyAlignment="1">
      <alignment horizontal="right" vertical="center"/>
    </xf>
    <xf numFmtId="176" fontId="5" fillId="0" borderId="51" xfId="3" applyNumberFormat="1" applyFont="1" applyFill="1" applyBorder="1" applyAlignment="1">
      <alignment horizontal="distributed" vertical="center"/>
    </xf>
    <xf numFmtId="176" fontId="5" fillId="0" borderId="30" xfId="3" quotePrefix="1" applyNumberFormat="1" applyFont="1" applyFill="1" applyBorder="1" applyAlignment="1">
      <alignment horizontal="right" vertical="center"/>
    </xf>
    <xf numFmtId="176" fontId="5" fillId="0" borderId="22" xfId="3" applyNumberFormat="1" applyFont="1" applyFill="1" applyBorder="1" applyAlignment="1">
      <alignment horizontal="right" vertical="center"/>
    </xf>
    <xf numFmtId="176" fontId="5" fillId="0" borderId="49" xfId="3" applyNumberFormat="1" applyFont="1" applyFill="1" applyBorder="1" applyAlignment="1">
      <alignment horizontal="right" vertical="center"/>
    </xf>
    <xf numFmtId="176" fontId="5" fillId="0" borderId="23" xfId="3" applyNumberFormat="1" applyFont="1" applyFill="1" applyBorder="1" applyAlignment="1">
      <alignment horizontal="right" vertical="center"/>
    </xf>
    <xf numFmtId="176" fontId="5" fillId="0" borderId="51" xfId="3" applyNumberFormat="1" applyFont="1" applyFill="1" applyBorder="1" applyAlignment="1">
      <alignment horizontal="right" vertical="center"/>
    </xf>
    <xf numFmtId="176" fontId="5" fillId="2" borderId="16" xfId="3" applyNumberFormat="1" applyFont="1" applyFill="1" applyBorder="1" applyAlignment="1">
      <alignment horizontal="right" vertical="center"/>
    </xf>
    <xf numFmtId="176" fontId="5" fillId="2" borderId="58" xfId="3" applyNumberFormat="1" applyFont="1" applyFill="1" applyBorder="1" applyAlignment="1">
      <alignment horizontal="distributed" vertical="center"/>
    </xf>
    <xf numFmtId="176" fontId="5" fillId="2" borderId="67" xfId="3" quotePrefix="1" applyNumberFormat="1" applyFont="1" applyFill="1" applyBorder="1" applyAlignment="1">
      <alignment horizontal="right" vertical="center"/>
    </xf>
    <xf numFmtId="176" fontId="5" fillId="0" borderId="60" xfId="3" applyNumberFormat="1" applyFont="1" applyBorder="1" applyAlignment="1">
      <alignment horizontal="right" vertical="center"/>
    </xf>
    <xf numFmtId="176" fontId="5" fillId="0" borderId="63" xfId="3" applyNumberFormat="1" applyFont="1" applyBorder="1" applyAlignment="1">
      <alignment horizontal="right" vertical="center"/>
    </xf>
    <xf numFmtId="176" fontId="5" fillId="0" borderId="62" xfId="3" applyNumberFormat="1" applyFont="1" applyBorder="1" applyAlignment="1">
      <alignment horizontal="right" vertical="center"/>
    </xf>
    <xf numFmtId="176" fontId="5" fillId="0" borderId="58" xfId="3" applyNumberFormat="1" applyFont="1" applyBorder="1" applyAlignment="1">
      <alignment horizontal="right" vertical="center"/>
    </xf>
    <xf numFmtId="0" fontId="5" fillId="0" borderId="5" xfId="3" applyFont="1" applyBorder="1" applyAlignment="1">
      <alignment horizontal="center"/>
    </xf>
    <xf numFmtId="176" fontId="5" fillId="2" borderId="65" xfId="3" quotePrefix="1" applyNumberFormat="1" applyFont="1" applyFill="1" applyBorder="1" applyAlignment="1">
      <alignment horizontal="right" vertical="center"/>
    </xf>
    <xf numFmtId="176" fontId="5" fillId="2" borderId="64" xfId="3" quotePrefix="1" applyNumberFormat="1" applyFont="1" applyFill="1" applyBorder="1" applyAlignment="1">
      <alignment horizontal="right" vertical="center"/>
    </xf>
    <xf numFmtId="176" fontId="5" fillId="2" borderId="66" xfId="3" quotePrefix="1" applyNumberFormat="1" applyFont="1" applyFill="1" applyBorder="1" applyAlignment="1">
      <alignment horizontal="right" vertical="center"/>
    </xf>
    <xf numFmtId="176" fontId="5" fillId="2" borderId="8" xfId="3" quotePrefix="1" applyNumberFormat="1" applyFont="1" applyFill="1" applyBorder="1" applyAlignment="1">
      <alignment horizontal="right" vertical="center"/>
    </xf>
    <xf numFmtId="176" fontId="5" fillId="0" borderId="74" xfId="3" applyNumberFormat="1" applyFont="1" applyBorder="1" applyAlignment="1">
      <alignment horizontal="right" vertical="center"/>
    </xf>
    <xf numFmtId="176" fontId="5" fillId="2" borderId="55" xfId="3" applyNumberFormat="1" applyFont="1" applyFill="1" applyBorder="1" applyAlignment="1">
      <alignment horizontal="right" vertical="center"/>
    </xf>
    <xf numFmtId="176" fontId="5" fillId="0" borderId="5" xfId="3" applyNumberFormat="1" applyFont="1" applyBorder="1" applyAlignment="1">
      <alignment horizontal="center" vertical="center"/>
    </xf>
    <xf numFmtId="176" fontId="5" fillId="0" borderId="64" xfId="3" applyNumberFormat="1" applyFont="1" applyBorder="1" applyAlignment="1">
      <alignment horizontal="right" vertical="center"/>
    </xf>
    <xf numFmtId="176" fontId="5" fillId="0" borderId="66" xfId="3" applyNumberFormat="1" applyFont="1" applyBorder="1" applyAlignment="1">
      <alignment horizontal="right" vertical="center"/>
    </xf>
    <xf numFmtId="176" fontId="5" fillId="0" borderId="8" xfId="3" applyNumberFormat="1" applyFont="1" applyBorder="1" applyAlignment="1">
      <alignment horizontal="right" vertical="center"/>
    </xf>
    <xf numFmtId="0" fontId="5" fillId="0" borderId="26" xfId="3" applyFont="1" applyBorder="1" applyAlignment="1">
      <alignment horizontal="center" vertical="center"/>
    </xf>
    <xf numFmtId="176" fontId="5" fillId="2" borderId="27" xfId="3" applyNumberFormat="1" applyFont="1" applyFill="1" applyBorder="1" applyAlignment="1">
      <alignment horizontal="right" vertical="center"/>
    </xf>
    <xf numFmtId="176" fontId="5" fillId="0" borderId="28" xfId="3" applyNumberFormat="1" applyFont="1" applyBorder="1" applyAlignment="1">
      <alignment horizontal="right" vertical="center"/>
    </xf>
    <xf numFmtId="176" fontId="5" fillId="0" borderId="69" xfId="3" applyNumberFormat="1" applyFont="1" applyBorder="1" applyAlignment="1">
      <alignment horizontal="right" vertical="center"/>
    </xf>
    <xf numFmtId="176" fontId="5" fillId="0" borderId="29" xfId="3" applyNumberFormat="1" applyFont="1" applyBorder="1" applyAlignment="1">
      <alignment horizontal="right" vertical="center"/>
    </xf>
    <xf numFmtId="176" fontId="5" fillId="0" borderId="21" xfId="3" applyNumberFormat="1" applyFont="1" applyBorder="1" applyAlignment="1">
      <alignment horizontal="right" vertical="center"/>
    </xf>
    <xf numFmtId="176" fontId="5" fillId="0" borderId="0" xfId="3" applyNumberFormat="1" applyFont="1" applyAlignment="1"/>
    <xf numFmtId="176" fontId="5" fillId="0" borderId="0" xfId="3" applyNumberFormat="1" applyFont="1" applyAlignment="1">
      <alignment horizontal="distributed" vertical="center"/>
    </xf>
    <xf numFmtId="176" fontId="5" fillId="0" borderId="0" xfId="3" applyNumberFormat="1" applyFont="1" applyAlignment="1">
      <alignment horizontal="center" vertical="center"/>
    </xf>
    <xf numFmtId="176" fontId="5" fillId="0" borderId="0" xfId="3" applyNumberFormat="1" applyFont="1" applyAlignment="1" applyProtection="1">
      <alignment horizontal="distributed" vertical="center"/>
      <protection locked="0"/>
    </xf>
    <xf numFmtId="177" fontId="14" fillId="0" borderId="0" xfId="3" applyNumberFormat="1" applyFont="1" applyAlignment="1">
      <alignment vertical="center"/>
    </xf>
    <xf numFmtId="177" fontId="5" fillId="0" borderId="0" xfId="3" applyNumberFormat="1" applyFont="1" applyAlignment="1">
      <alignment vertical="center"/>
    </xf>
    <xf numFmtId="177" fontId="5" fillId="0" borderId="0" xfId="3" applyNumberFormat="1" applyFont="1"/>
    <xf numFmtId="177" fontId="1" fillId="0" borderId="0" xfId="3" applyNumberFormat="1" applyFont="1" applyAlignment="1">
      <alignment vertical="top"/>
    </xf>
    <xf numFmtId="177" fontId="15" fillId="0" borderId="0" xfId="3" applyNumberFormat="1" applyFont="1" applyAlignment="1">
      <alignment vertical="top"/>
    </xf>
    <xf numFmtId="177" fontId="5" fillId="0" borderId="0" xfId="3" applyNumberFormat="1" applyFont="1" applyBorder="1" applyAlignment="1">
      <alignment vertical="top"/>
    </xf>
    <xf numFmtId="177" fontId="5" fillId="0" borderId="0" xfId="3" applyNumberFormat="1" applyFont="1" applyAlignment="1">
      <alignment vertical="top"/>
    </xf>
    <xf numFmtId="177" fontId="5" fillId="0" borderId="1" xfId="3" applyNumberFormat="1" applyFont="1" applyBorder="1" applyAlignment="1">
      <alignment vertical="top"/>
    </xf>
    <xf numFmtId="177" fontId="5" fillId="0" borderId="1" xfId="3" applyNumberFormat="1" applyFont="1" applyBorder="1" applyAlignment="1">
      <alignment horizontal="right" vertical="top"/>
    </xf>
    <xf numFmtId="177" fontId="6" fillId="0" borderId="6" xfId="3" applyNumberFormat="1" applyFont="1" applyFill="1" applyBorder="1" applyAlignment="1">
      <alignment horizontal="distributed" vertical="center"/>
    </xf>
    <xf numFmtId="177" fontId="6" fillId="0" borderId="2" xfId="3" applyNumberFormat="1" applyFont="1" applyBorder="1" applyAlignment="1">
      <alignment horizontal="left" vertical="center" wrapText="1"/>
    </xf>
    <xf numFmtId="177" fontId="6" fillId="0" borderId="5" xfId="3" applyNumberFormat="1" applyFont="1" applyBorder="1" applyAlignment="1">
      <alignment vertical="center"/>
    </xf>
    <xf numFmtId="177" fontId="6" fillId="0" borderId="3" xfId="3" applyNumberFormat="1" applyFont="1" applyBorder="1" applyAlignment="1">
      <alignment vertical="center"/>
    </xf>
    <xf numFmtId="177" fontId="6" fillId="0" borderId="4" xfId="3" applyNumberFormat="1" applyFont="1" applyBorder="1" applyAlignment="1">
      <alignment vertical="center"/>
    </xf>
    <xf numFmtId="177" fontId="5" fillId="0" borderId="0" xfId="3" applyNumberFormat="1" applyFont="1" applyAlignment="1">
      <alignment horizontal="center" vertical="center"/>
    </xf>
    <xf numFmtId="177" fontId="6" fillId="0" borderId="12" xfId="3" applyNumberFormat="1" applyFont="1" applyFill="1" applyBorder="1" applyAlignment="1">
      <alignment horizontal="distributed" vertical="center"/>
    </xf>
    <xf numFmtId="177" fontId="6" fillId="0" borderId="2" xfId="3" applyNumberFormat="1" applyFont="1" applyBorder="1" applyAlignment="1">
      <alignment vertical="center"/>
    </xf>
    <xf numFmtId="177" fontId="6" fillId="0" borderId="0" xfId="3" applyNumberFormat="1" applyFont="1" applyBorder="1" applyAlignment="1">
      <alignment vertical="center"/>
    </xf>
    <xf numFmtId="177" fontId="16" fillId="0" borderId="0" xfId="3" applyNumberFormat="1" applyFont="1" applyAlignment="1">
      <alignment horizontal="center" vertical="center"/>
    </xf>
    <xf numFmtId="177" fontId="6" fillId="0" borderId="12" xfId="3" applyNumberFormat="1" applyFont="1" applyFill="1" applyBorder="1" applyAlignment="1">
      <alignment horizontal="centerContinuous" vertical="center"/>
    </xf>
    <xf numFmtId="177" fontId="6" fillId="0" borderId="0" xfId="3" applyNumberFormat="1" applyFont="1" applyBorder="1" applyAlignment="1">
      <alignment horizontal="center" vertical="center"/>
    </xf>
    <xf numFmtId="177" fontId="6" fillId="0" borderId="60" xfId="3" applyNumberFormat="1" applyFont="1" applyBorder="1" applyAlignment="1">
      <alignment horizontal="center" vertical="center"/>
    </xf>
    <xf numFmtId="177" fontId="6" fillId="0" borderId="42" xfId="3" applyNumberFormat="1" applyFont="1" applyBorder="1" applyAlignment="1">
      <alignment horizontal="center" vertical="center"/>
    </xf>
    <xf numFmtId="177" fontId="6" fillId="0" borderId="12" xfId="3" applyNumberFormat="1" applyFont="1" applyBorder="1" applyAlignment="1">
      <alignment horizontal="center" vertical="center"/>
    </xf>
    <xf numFmtId="177" fontId="6" fillId="0" borderId="67" xfId="3" applyNumberFormat="1" applyFont="1" applyBorder="1" applyAlignment="1">
      <alignment horizontal="center" vertical="center"/>
    </xf>
    <xf numFmtId="177" fontId="6" fillId="0" borderId="63" xfId="3" applyNumberFormat="1" applyFont="1" applyBorder="1" applyAlignment="1">
      <alignment horizontal="center" vertical="center"/>
    </xf>
    <xf numFmtId="177" fontId="6" fillId="0" borderId="0" xfId="3" applyNumberFormat="1" applyFont="1" applyBorder="1" applyAlignment="1">
      <alignment horizontal="center" vertical="center" shrinkToFit="1"/>
    </xf>
    <xf numFmtId="177" fontId="6" fillId="0" borderId="60" xfId="3" applyNumberFormat="1" applyFont="1" applyBorder="1" applyAlignment="1">
      <alignment vertical="center" wrapText="1" shrinkToFit="1"/>
    </xf>
    <xf numFmtId="177" fontId="6" fillId="0" borderId="42" xfId="3" applyNumberFormat="1" applyFont="1" applyBorder="1" applyAlignment="1">
      <alignment horizontal="center" vertical="center" wrapText="1" shrinkToFit="1"/>
    </xf>
    <xf numFmtId="177" fontId="6" fillId="0" borderId="38" xfId="3" applyNumberFormat="1" applyFont="1" applyBorder="1" applyAlignment="1">
      <alignment horizontal="center" vertical="center"/>
    </xf>
    <xf numFmtId="177" fontId="6" fillId="0" borderId="44" xfId="3" applyNumberFormat="1" applyFont="1" applyBorder="1" applyAlignment="1">
      <alignment vertical="center" shrinkToFit="1"/>
    </xf>
    <xf numFmtId="177" fontId="6" fillId="0" borderId="43" xfId="3" applyNumberFormat="1" applyFont="1" applyBorder="1" applyAlignment="1">
      <alignment horizontal="center" vertical="center"/>
    </xf>
    <xf numFmtId="177" fontId="6" fillId="0" borderId="38" xfId="3" applyNumberFormat="1" applyFont="1" applyBorder="1" applyAlignment="1">
      <alignment horizontal="center" vertical="center" wrapText="1" shrinkToFit="1"/>
    </xf>
    <xf numFmtId="177" fontId="6" fillId="0" borderId="26" xfId="3" applyNumberFormat="1" applyFont="1" applyFill="1" applyBorder="1" applyAlignment="1">
      <alignment horizontal="distributed" vertical="center"/>
    </xf>
    <xf numFmtId="0" fontId="6" fillId="0" borderId="21" xfId="3" quotePrefix="1" applyFont="1" applyBorder="1" applyAlignment="1">
      <alignment horizontal="center" vertical="center" wrapText="1"/>
    </xf>
    <xf numFmtId="177" fontId="6" fillId="0" borderId="1" xfId="3" applyNumberFormat="1" applyFont="1" applyBorder="1" applyAlignment="1">
      <alignment horizontal="center" vertical="center" shrinkToFit="1"/>
    </xf>
    <xf numFmtId="177" fontId="6" fillId="0" borderId="28" xfId="3" applyNumberFormat="1" applyFont="1" applyBorder="1" applyAlignment="1">
      <alignment horizontal="center" vertical="center" shrinkToFit="1"/>
    </xf>
    <xf numFmtId="177" fontId="6" fillId="0" borderId="28" xfId="3" applyNumberFormat="1" applyFont="1" applyBorder="1" applyAlignment="1">
      <alignment horizontal="center" vertical="center"/>
    </xf>
    <xf numFmtId="177" fontId="6" fillId="0" borderId="1" xfId="3" applyNumberFormat="1" applyFont="1" applyBorder="1" applyAlignment="1">
      <alignment horizontal="center" vertical="center"/>
    </xf>
    <xf numFmtId="177" fontId="6" fillId="0" borderId="29" xfId="3" applyNumberFormat="1" applyFont="1" applyBorder="1" applyAlignment="1">
      <alignment horizontal="center" vertical="center"/>
    </xf>
    <xf numFmtId="177" fontId="6" fillId="0" borderId="26" xfId="3" applyNumberFormat="1" applyFont="1" applyBorder="1" applyAlignment="1">
      <alignment horizontal="center" vertical="center"/>
    </xf>
    <xf numFmtId="177" fontId="6" fillId="0" borderId="27" xfId="3" applyNumberFormat="1" applyFont="1" applyBorder="1" applyAlignment="1">
      <alignment horizontal="center" vertical="center"/>
    </xf>
    <xf numFmtId="177" fontId="6" fillId="0" borderId="69" xfId="3" applyNumberFormat="1" applyFont="1" applyBorder="1" applyAlignment="1">
      <alignment horizontal="center" vertical="center"/>
    </xf>
    <xf numFmtId="177" fontId="6" fillId="0" borderId="21" xfId="3" applyNumberFormat="1" applyFont="1" applyBorder="1" applyAlignment="1">
      <alignment horizontal="center" vertical="center"/>
    </xf>
    <xf numFmtId="177" fontId="6" fillId="0" borderId="1" xfId="3" applyNumberFormat="1" applyFont="1" applyBorder="1" applyAlignment="1">
      <alignment vertical="center" shrinkToFit="1"/>
    </xf>
    <xf numFmtId="177" fontId="6" fillId="0" borderId="28" xfId="3" applyNumberFormat="1" applyFont="1" applyBorder="1" applyAlignment="1">
      <alignment vertical="center" wrapText="1" shrinkToFit="1"/>
    </xf>
    <xf numFmtId="177" fontId="6" fillId="0" borderId="29" xfId="3" applyNumberFormat="1" applyFont="1" applyBorder="1" applyAlignment="1">
      <alignment horizontal="center" vertical="center" wrapText="1" shrinkToFit="1"/>
    </xf>
    <xf numFmtId="177" fontId="6" fillId="2" borderId="20" xfId="3" applyNumberFormat="1" applyFont="1" applyFill="1" applyBorder="1" applyAlignment="1">
      <alignment horizontal="distributed" vertical="center"/>
    </xf>
    <xf numFmtId="177" fontId="6" fillId="0" borderId="34" xfId="3" applyNumberFormat="1" applyFont="1" applyBorder="1" applyAlignment="1">
      <alignment vertical="center"/>
    </xf>
    <xf numFmtId="177" fontId="6" fillId="0" borderId="0" xfId="3" applyNumberFormat="1" applyFont="1" applyFill="1" applyBorder="1" applyAlignment="1">
      <alignment horizontal="right" vertical="center"/>
    </xf>
    <xf numFmtId="177" fontId="6" fillId="0" borderId="38" xfId="3" applyNumberFormat="1" applyFont="1" applyFill="1" applyBorder="1" applyAlignment="1">
      <alignment horizontal="right" vertical="center"/>
    </xf>
    <xf numFmtId="177" fontId="6" fillId="0" borderId="42" xfId="3" applyNumberFormat="1" applyFont="1" applyBorder="1" applyAlignment="1">
      <alignment horizontal="right" vertical="center"/>
    </xf>
    <xf numFmtId="177" fontId="6" fillId="0" borderId="12" xfId="3" applyNumberFormat="1" applyFont="1" applyFill="1" applyBorder="1" applyAlignment="1">
      <alignment horizontal="right" vertical="center"/>
    </xf>
    <xf numFmtId="177" fontId="6" fillId="0" borderId="31" xfId="3" applyNumberFormat="1" applyFont="1" applyFill="1" applyBorder="1" applyAlignment="1">
      <alignment horizontal="right" vertical="center"/>
    </xf>
    <xf numFmtId="177" fontId="6" fillId="0" borderId="71" xfId="3" applyNumberFormat="1" applyFont="1" applyFill="1" applyBorder="1" applyAlignment="1">
      <alignment horizontal="right" vertical="center"/>
    </xf>
    <xf numFmtId="177" fontId="6" fillId="0" borderId="52" xfId="3" applyNumberFormat="1" applyFont="1" applyFill="1" applyBorder="1" applyAlignment="1">
      <alignment horizontal="right" vertical="center"/>
    </xf>
    <xf numFmtId="177" fontId="6" fillId="0" borderId="53" xfId="3" applyNumberFormat="1" applyFont="1" applyBorder="1" applyAlignment="1">
      <alignment horizontal="right" vertical="center"/>
    </xf>
    <xf numFmtId="177" fontId="6" fillId="0" borderId="13" xfId="3" applyNumberFormat="1" applyFont="1" applyFill="1" applyBorder="1" applyAlignment="1">
      <alignment horizontal="right" vertical="center"/>
    </xf>
    <xf numFmtId="177" fontId="6" fillId="0" borderId="68" xfId="3" applyNumberFormat="1" applyFont="1" applyFill="1" applyBorder="1" applyAlignment="1">
      <alignment horizontal="right" vertical="center"/>
    </xf>
    <xf numFmtId="177" fontId="6" fillId="0" borderId="73" xfId="3" applyNumberFormat="1" applyFont="1" applyFill="1" applyBorder="1" applyAlignment="1">
      <alignment horizontal="right" vertical="center"/>
    </xf>
    <xf numFmtId="177" fontId="6" fillId="0" borderId="72" xfId="3" applyNumberFormat="1" applyFont="1" applyFill="1" applyBorder="1" applyAlignment="1">
      <alignment horizontal="right" vertical="center"/>
    </xf>
    <xf numFmtId="177" fontId="6" fillId="2" borderId="37" xfId="3" applyNumberFormat="1" applyFont="1" applyFill="1" applyBorder="1" applyAlignment="1">
      <alignment horizontal="distributed" vertical="center"/>
    </xf>
    <xf numFmtId="177" fontId="6" fillId="0" borderId="46" xfId="3" applyNumberFormat="1" applyFont="1" applyBorder="1" applyAlignment="1">
      <alignment vertical="center"/>
    </xf>
    <xf numFmtId="177" fontId="6" fillId="0" borderId="40" xfId="3" applyNumberFormat="1" applyFont="1" applyFill="1" applyBorder="1" applyAlignment="1">
      <alignment horizontal="right" vertical="center"/>
    </xf>
    <xf numFmtId="177" fontId="6" fillId="0" borderId="39" xfId="3" applyNumberFormat="1" applyFont="1" applyFill="1" applyBorder="1" applyAlignment="1">
      <alignment horizontal="right" vertical="center"/>
    </xf>
    <xf numFmtId="177" fontId="6" fillId="0" borderId="17" xfId="3" applyNumberFormat="1" applyFont="1" applyBorder="1" applyAlignment="1">
      <alignment horizontal="right" vertical="center"/>
    </xf>
    <xf numFmtId="177" fontId="6" fillId="0" borderId="16" xfId="3" applyNumberFormat="1" applyFont="1" applyFill="1" applyBorder="1" applyAlignment="1">
      <alignment horizontal="right" vertical="center"/>
    </xf>
    <xf numFmtId="177" fontId="6" fillId="0" borderId="48" xfId="3" applyNumberFormat="1" applyFont="1" applyFill="1" applyBorder="1" applyAlignment="1">
      <alignment horizontal="right" vertical="center"/>
    </xf>
    <xf numFmtId="177" fontId="6" fillId="0" borderId="46" xfId="3" applyNumberFormat="1" applyFont="1" applyFill="1" applyBorder="1" applyAlignment="1">
      <alignment horizontal="right" vertical="center"/>
    </xf>
    <xf numFmtId="177" fontId="6" fillId="2" borderId="46" xfId="3" applyNumberFormat="1" applyFont="1" applyFill="1" applyBorder="1" applyAlignment="1">
      <alignment horizontal="distributed" vertical="center"/>
    </xf>
    <xf numFmtId="177" fontId="6" fillId="0" borderId="55" xfId="3" applyNumberFormat="1" applyFont="1" applyFill="1" applyBorder="1" applyAlignment="1">
      <alignment horizontal="right" vertical="center"/>
    </xf>
    <xf numFmtId="177" fontId="6" fillId="0" borderId="54" xfId="3" applyNumberFormat="1" applyFont="1" applyFill="1" applyBorder="1" applyAlignment="1">
      <alignment horizontal="right" vertical="center"/>
    </xf>
    <xf numFmtId="177" fontId="6" fillId="0" borderId="51" xfId="3" applyNumberFormat="1" applyFont="1" applyFill="1" applyBorder="1" applyAlignment="1">
      <alignment horizontal="distributed" vertical="center"/>
    </xf>
    <xf numFmtId="177" fontId="6" fillId="0" borderId="51" xfId="3" applyNumberFormat="1" applyFont="1" applyFill="1" applyBorder="1" applyAlignment="1">
      <alignment vertical="center"/>
    </xf>
    <xf numFmtId="177" fontId="6" fillId="0" borderId="25" xfId="3" applyNumberFormat="1" applyFont="1" applyFill="1" applyBorder="1" applyAlignment="1">
      <alignment horizontal="right" vertical="center"/>
    </xf>
    <xf numFmtId="177" fontId="6" fillId="0" borderId="22" xfId="3" applyNumberFormat="1" applyFont="1" applyFill="1" applyBorder="1" applyAlignment="1">
      <alignment horizontal="right" vertical="center"/>
    </xf>
    <xf numFmtId="177" fontId="6" fillId="0" borderId="23" xfId="3" applyNumberFormat="1" applyFont="1" applyFill="1" applyBorder="1" applyAlignment="1">
      <alignment horizontal="right" vertical="center"/>
    </xf>
    <xf numFmtId="177" fontId="6" fillId="0" borderId="30" xfId="3" applyNumberFormat="1" applyFont="1" applyFill="1" applyBorder="1" applyAlignment="1">
      <alignment horizontal="right" vertical="center"/>
    </xf>
    <xf numFmtId="177" fontId="6" fillId="0" borderId="49" xfId="3" applyNumberFormat="1" applyFont="1" applyFill="1" applyBorder="1" applyAlignment="1">
      <alignment horizontal="right" vertical="center"/>
    </xf>
    <xf numFmtId="177" fontId="6" fillId="0" borderId="60" xfId="3" applyNumberFormat="1" applyFont="1" applyFill="1" applyBorder="1" applyAlignment="1">
      <alignment horizontal="right" vertical="center"/>
    </xf>
    <xf numFmtId="177" fontId="6" fillId="0" borderId="62" xfId="3" applyNumberFormat="1" applyFont="1" applyFill="1" applyBorder="1" applyAlignment="1">
      <alignment horizontal="right" vertical="center"/>
    </xf>
    <xf numFmtId="177" fontId="6" fillId="0" borderId="67" xfId="3" applyNumberFormat="1" applyFont="1" applyFill="1" applyBorder="1" applyAlignment="1">
      <alignment horizontal="right" vertical="center"/>
    </xf>
    <xf numFmtId="177" fontId="6" fillId="0" borderId="63" xfId="3" applyNumberFormat="1" applyFont="1" applyFill="1" applyBorder="1" applyAlignment="1">
      <alignment horizontal="right" vertical="center"/>
    </xf>
    <xf numFmtId="177" fontId="6" fillId="0" borderId="58" xfId="3" applyNumberFormat="1" applyFont="1" applyFill="1" applyBorder="1" applyAlignment="1">
      <alignment horizontal="right" vertical="center"/>
    </xf>
    <xf numFmtId="177" fontId="6" fillId="0" borderId="23" xfId="3" applyNumberFormat="1" applyFont="1" applyBorder="1" applyAlignment="1">
      <alignment horizontal="right" vertical="center"/>
    </xf>
    <xf numFmtId="177" fontId="6" fillId="2" borderId="68" xfId="3" applyNumberFormat="1" applyFont="1" applyFill="1" applyBorder="1" applyAlignment="1">
      <alignment horizontal="distributed" vertical="center"/>
    </xf>
    <xf numFmtId="177" fontId="6" fillId="0" borderId="18" xfId="3" applyNumberFormat="1" applyFont="1" applyFill="1" applyBorder="1" applyAlignment="1">
      <alignment horizontal="right" vertical="center"/>
    </xf>
    <xf numFmtId="177" fontId="6" fillId="0" borderId="14" xfId="3" applyNumberFormat="1" applyFont="1" applyBorder="1" applyAlignment="1">
      <alignment horizontal="right" vertical="center"/>
    </xf>
    <xf numFmtId="177" fontId="6" fillId="0" borderId="34" xfId="3" applyNumberFormat="1" applyFont="1" applyFill="1" applyBorder="1" applyAlignment="1">
      <alignment horizontal="right" vertical="center"/>
    </xf>
    <xf numFmtId="177" fontId="6" fillId="2" borderId="51" xfId="3" applyNumberFormat="1" applyFont="1" applyFill="1" applyBorder="1" applyAlignment="1">
      <alignment horizontal="distributed" vertical="center"/>
    </xf>
    <xf numFmtId="177" fontId="6" fillId="0" borderId="51" xfId="3" applyNumberFormat="1" applyFont="1" applyBorder="1" applyAlignment="1">
      <alignment vertical="center"/>
    </xf>
    <xf numFmtId="177" fontId="6" fillId="0" borderId="51" xfId="3" applyNumberFormat="1" applyFont="1" applyFill="1" applyBorder="1" applyAlignment="1">
      <alignment horizontal="right" vertical="center"/>
    </xf>
    <xf numFmtId="177" fontId="6" fillId="0" borderId="62" xfId="3" applyNumberFormat="1" applyFont="1" applyBorder="1" applyAlignment="1">
      <alignment horizontal="right" vertical="center"/>
    </xf>
    <xf numFmtId="177" fontId="6" fillId="0" borderId="57" xfId="3" applyNumberFormat="1" applyFont="1" applyFill="1" applyBorder="1" applyAlignment="1">
      <alignment horizontal="right" vertical="center"/>
    </xf>
    <xf numFmtId="177" fontId="6" fillId="2" borderId="58" xfId="3" applyNumberFormat="1" applyFont="1" applyFill="1" applyBorder="1" applyAlignment="1">
      <alignment horizontal="distributed" vertical="center"/>
    </xf>
    <xf numFmtId="177" fontId="6" fillId="0" borderId="61" xfId="3" applyNumberFormat="1" applyFont="1" applyFill="1" applyBorder="1" applyAlignment="1">
      <alignment horizontal="right" vertical="center"/>
    </xf>
    <xf numFmtId="177" fontId="6" fillId="0" borderId="5" xfId="3" applyNumberFormat="1" applyFont="1" applyBorder="1" applyAlignment="1">
      <alignment horizontal="center" vertical="center"/>
    </xf>
    <xf numFmtId="177" fontId="6" fillId="0" borderId="74" xfId="3" applyNumberFormat="1" applyFont="1" applyBorder="1" applyAlignment="1">
      <alignment vertical="center"/>
    </xf>
    <xf numFmtId="177" fontId="6" fillId="0" borderId="3" xfId="3" applyNumberFormat="1" applyFont="1" applyBorder="1" applyAlignment="1">
      <alignment horizontal="right" vertical="center"/>
    </xf>
    <xf numFmtId="177" fontId="6" fillId="0" borderId="64" xfId="3" applyNumberFormat="1" applyFont="1" applyBorder="1" applyAlignment="1">
      <alignment horizontal="right" vertical="center"/>
    </xf>
    <xf numFmtId="177" fontId="6" fillId="0" borderId="8" xfId="3" applyNumberFormat="1" applyFont="1" applyBorder="1" applyAlignment="1">
      <alignment horizontal="right" vertical="center"/>
    </xf>
    <xf numFmtId="177" fontId="6" fillId="0" borderId="65" xfId="3" applyNumberFormat="1" applyFont="1" applyFill="1" applyBorder="1" applyAlignment="1">
      <alignment horizontal="right" vertical="center"/>
    </xf>
    <xf numFmtId="177" fontId="6" fillId="0" borderId="66" xfId="3" applyNumberFormat="1" applyFont="1" applyFill="1" applyBorder="1" applyAlignment="1">
      <alignment horizontal="right" vertical="center"/>
    </xf>
    <xf numFmtId="177" fontId="6" fillId="0" borderId="44" xfId="3" applyNumberFormat="1" applyFont="1" applyFill="1" applyBorder="1" applyAlignment="1">
      <alignment horizontal="right" vertical="center"/>
    </xf>
    <xf numFmtId="177" fontId="6" fillId="0" borderId="64" xfId="3" applyNumberFormat="1" applyFont="1" applyFill="1" applyBorder="1" applyAlignment="1">
      <alignment horizontal="right" vertical="center"/>
    </xf>
    <xf numFmtId="177" fontId="6" fillId="0" borderId="9" xfId="3" applyNumberFormat="1" applyFont="1" applyFill="1" applyBorder="1" applyAlignment="1">
      <alignment horizontal="right" vertical="center"/>
    </xf>
    <xf numFmtId="177" fontId="6" fillId="0" borderId="3" xfId="3" applyNumberFormat="1" applyFont="1" applyFill="1" applyBorder="1" applyAlignment="1">
      <alignment horizontal="right" vertical="center"/>
    </xf>
    <xf numFmtId="177" fontId="6" fillId="0" borderId="68" xfId="3" applyNumberFormat="1" applyFont="1" applyBorder="1" applyAlignment="1">
      <alignment vertical="center"/>
    </xf>
    <xf numFmtId="177" fontId="6" fillId="0" borderId="9" xfId="3" applyNumberFormat="1" applyFont="1" applyBorder="1" applyAlignment="1">
      <alignment vertical="center"/>
    </xf>
    <xf numFmtId="177" fontId="6" fillId="0" borderId="21" xfId="3" applyNumberFormat="1" applyFont="1" applyBorder="1" applyAlignment="1">
      <alignment vertical="center"/>
    </xf>
    <xf numFmtId="176" fontId="6" fillId="0" borderId="5" xfId="3" applyNumberFormat="1" applyFont="1" applyBorder="1" applyAlignment="1">
      <alignment horizontal="center" vertical="center"/>
    </xf>
    <xf numFmtId="177" fontId="6" fillId="0" borderId="65" xfId="3" applyNumberFormat="1" applyFont="1" applyBorder="1" applyAlignment="1">
      <alignment horizontal="right" vertical="center"/>
    </xf>
    <xf numFmtId="177" fontId="6" fillId="0" borderId="66" xfId="3" applyNumberFormat="1" applyFont="1" applyBorder="1" applyAlignment="1">
      <alignment horizontal="right" vertical="center"/>
    </xf>
    <xf numFmtId="177" fontId="6" fillId="0" borderId="74" xfId="3" applyNumberFormat="1" applyFont="1" applyFill="1" applyBorder="1" applyAlignment="1">
      <alignment horizontal="right" vertical="center"/>
    </xf>
    <xf numFmtId="177" fontId="6" fillId="0" borderId="26" xfId="3" applyNumberFormat="1" applyFont="1" applyBorder="1" applyAlignment="1">
      <alignment vertical="center"/>
    </xf>
    <xf numFmtId="177" fontId="6" fillId="0" borderId="1" xfId="3" applyNumberFormat="1" applyFont="1" applyBorder="1" applyAlignment="1">
      <alignment horizontal="right" vertical="center"/>
    </xf>
    <xf numFmtId="177" fontId="6" fillId="0" borderId="1" xfId="3" applyNumberFormat="1" applyFont="1" applyFill="1" applyBorder="1" applyAlignment="1">
      <alignment horizontal="right" vertical="center"/>
    </xf>
    <xf numFmtId="177" fontId="6" fillId="0" borderId="29" xfId="3" applyNumberFormat="1" applyFont="1" applyBorder="1" applyAlignment="1">
      <alignment horizontal="right" vertical="center"/>
    </xf>
    <xf numFmtId="177" fontId="6" fillId="0" borderId="27" xfId="3" applyNumberFormat="1" applyFont="1" applyFill="1" applyBorder="1" applyAlignment="1">
      <alignment horizontal="right" vertical="center"/>
    </xf>
    <xf numFmtId="177" fontId="6" fillId="0" borderId="28" xfId="3" applyNumberFormat="1" applyFont="1" applyFill="1" applyBorder="1" applyAlignment="1">
      <alignment horizontal="right" vertical="center"/>
    </xf>
    <xf numFmtId="177" fontId="6" fillId="0" borderId="0" xfId="3" applyNumberFormat="1" applyFont="1" applyAlignment="1"/>
    <xf numFmtId="177" fontId="16" fillId="0" borderId="0" xfId="3" applyNumberFormat="1" applyFont="1" applyAlignment="1"/>
    <xf numFmtId="177" fontId="6" fillId="0" borderId="0" xfId="3" applyNumberFormat="1" applyFont="1" applyAlignment="1">
      <alignment vertical="center"/>
    </xf>
    <xf numFmtId="177" fontId="16" fillId="0" borderId="0" xfId="3" applyNumberFormat="1" applyFont="1" applyAlignment="1">
      <alignment vertical="center"/>
    </xf>
    <xf numFmtId="177" fontId="5" fillId="0" borderId="0" xfId="3" applyNumberFormat="1" applyFont="1" applyAlignment="1">
      <alignment horizontal="distributed" vertical="center"/>
    </xf>
    <xf numFmtId="177" fontId="5" fillId="0" borderId="0" xfId="3" applyNumberFormat="1" applyFont="1" applyAlignment="1" applyProtection="1">
      <alignment horizontal="distributed" vertical="center"/>
      <protection locked="0"/>
    </xf>
    <xf numFmtId="176" fontId="2" fillId="0" borderId="0" xfId="3" applyNumberFormat="1" applyFont="1" applyAlignment="1">
      <alignment vertical="center"/>
    </xf>
    <xf numFmtId="180" fontId="2" fillId="0" borderId="0" xfId="3" applyNumberFormat="1" applyFont="1" applyAlignment="1">
      <alignment vertical="center"/>
    </xf>
    <xf numFmtId="181" fontId="2" fillId="0" borderId="0" xfId="3" applyNumberFormat="1" applyFont="1" applyAlignment="1">
      <alignment vertical="center"/>
    </xf>
    <xf numFmtId="176" fontId="5" fillId="0" borderId="0" xfId="3" applyNumberFormat="1" applyFont="1" applyAlignment="1">
      <alignment vertical="center"/>
    </xf>
    <xf numFmtId="181" fontId="5" fillId="0" borderId="0" xfId="3" applyNumberFormat="1" applyFont="1" applyAlignment="1">
      <alignment vertical="center"/>
    </xf>
    <xf numFmtId="181" fontId="5" fillId="0" borderId="0" xfId="3" applyNumberFormat="1" applyFont="1" applyAlignment="1">
      <alignment horizontal="center" vertical="center"/>
    </xf>
    <xf numFmtId="176" fontId="14" fillId="0" borderId="0" xfId="3" applyNumberFormat="1" applyFont="1" applyAlignment="1">
      <alignment vertical="center"/>
    </xf>
    <xf numFmtId="180" fontId="14" fillId="0" borderId="0" xfId="3" applyNumberFormat="1" applyFont="1" applyAlignment="1">
      <alignment vertical="center"/>
    </xf>
    <xf numFmtId="181" fontId="14" fillId="0" borderId="0" xfId="3" applyNumberFormat="1" applyFont="1" applyAlignment="1">
      <alignment vertical="center"/>
    </xf>
    <xf numFmtId="181" fontId="5" fillId="0" borderId="0" xfId="3" applyNumberFormat="1" applyFont="1"/>
    <xf numFmtId="176" fontId="1" fillId="0" borderId="0" xfId="3" applyNumberFormat="1" applyFont="1" applyAlignment="1">
      <alignment vertical="top"/>
    </xf>
    <xf numFmtId="176" fontId="15" fillId="0" borderId="0" xfId="3" applyNumberFormat="1" applyFont="1" applyAlignment="1">
      <alignment vertical="top"/>
    </xf>
    <xf numFmtId="180" fontId="5" fillId="0" borderId="0" xfId="3" applyNumberFormat="1" applyFont="1" applyBorder="1" applyAlignment="1">
      <alignment vertical="top"/>
    </xf>
    <xf numFmtId="176" fontId="5" fillId="0" borderId="0" xfId="3" applyNumberFormat="1" applyFont="1" applyBorder="1" applyAlignment="1">
      <alignment vertical="top"/>
    </xf>
    <xf numFmtId="181" fontId="5" fillId="0" borderId="0" xfId="3" applyNumberFormat="1" applyFont="1" applyAlignment="1">
      <alignment vertical="top"/>
    </xf>
    <xf numFmtId="176" fontId="5" fillId="0" borderId="0" xfId="3" applyNumberFormat="1" applyFont="1" applyAlignment="1">
      <alignment horizontal="right" vertical="top"/>
    </xf>
    <xf numFmtId="176" fontId="5" fillId="0" borderId="2" xfId="3" applyNumberFormat="1" applyFont="1" applyBorder="1" applyAlignment="1">
      <alignment horizontal="center" vertical="center"/>
    </xf>
    <xf numFmtId="176" fontId="5" fillId="0" borderId="11" xfId="3" applyNumberFormat="1" applyFont="1" applyBorder="1" applyAlignment="1">
      <alignment horizontal="center" vertical="center"/>
    </xf>
    <xf numFmtId="176" fontId="5" fillId="0" borderId="6" xfId="3" applyNumberFormat="1" applyFont="1" applyBorder="1" applyAlignment="1">
      <alignment horizontal="center" vertical="center"/>
    </xf>
    <xf numFmtId="176" fontId="5" fillId="0" borderId="3" xfId="3" applyNumberFormat="1" applyFont="1" applyBorder="1" applyAlignment="1">
      <alignment horizontal="center" vertical="center"/>
    </xf>
    <xf numFmtId="176" fontId="5" fillId="0" borderId="4" xfId="3" applyNumberFormat="1" applyFont="1" applyBorder="1" applyAlignment="1">
      <alignment horizontal="center" vertical="center"/>
    </xf>
    <xf numFmtId="176" fontId="5" fillId="0" borderId="12" xfId="3" applyNumberFormat="1" applyFont="1" applyFill="1" applyBorder="1" applyAlignment="1">
      <alignment horizontal="distributed" vertical="center"/>
    </xf>
    <xf numFmtId="176" fontId="5" fillId="2" borderId="6" xfId="3" applyNumberFormat="1" applyFont="1" applyFill="1" applyBorder="1" applyAlignment="1">
      <alignment horizontal="left" vertical="center"/>
    </xf>
    <xf numFmtId="181" fontId="5" fillId="2" borderId="10" xfId="3" applyNumberFormat="1" applyFont="1" applyFill="1" applyBorder="1" applyAlignment="1">
      <alignment horizontal="left" vertical="center"/>
    </xf>
    <xf numFmtId="181" fontId="5" fillId="2" borderId="11" xfId="3" applyNumberFormat="1" applyFont="1" applyFill="1" applyBorder="1" applyAlignment="1">
      <alignment horizontal="left" vertical="center"/>
    </xf>
    <xf numFmtId="176" fontId="5" fillId="0" borderId="10" xfId="3" applyNumberFormat="1" applyFont="1" applyBorder="1" applyAlignment="1">
      <alignment horizontal="center" vertical="center"/>
    </xf>
    <xf numFmtId="181" fontId="5" fillId="0" borderId="10" xfId="3" applyNumberFormat="1" applyFont="1" applyBorder="1" applyAlignment="1">
      <alignment horizontal="distributed" vertical="center"/>
    </xf>
    <xf numFmtId="181" fontId="5" fillId="0" borderId="10" xfId="3" applyNumberFormat="1" applyFont="1" applyBorder="1" applyAlignment="1">
      <alignment horizontal="left" vertical="center"/>
    </xf>
    <xf numFmtId="176" fontId="5" fillId="0" borderId="9" xfId="3" applyNumberFormat="1" applyFont="1" applyBorder="1" applyAlignment="1">
      <alignment vertical="center"/>
    </xf>
    <xf numFmtId="176" fontId="5" fillId="0" borderId="15" xfId="3" applyNumberFormat="1" applyFont="1" applyBorder="1" applyAlignment="1">
      <alignment vertical="center"/>
    </xf>
    <xf numFmtId="176" fontId="5" fillId="0" borderId="9" xfId="3" applyNumberFormat="1" applyFont="1" applyBorder="1" applyAlignment="1">
      <alignment horizontal="center" vertical="center"/>
    </xf>
    <xf numFmtId="176" fontId="5" fillId="0" borderId="15" xfId="3" applyNumberFormat="1" applyFont="1" applyBorder="1" applyAlignment="1">
      <alignment horizontal="center" vertical="center"/>
    </xf>
    <xf numFmtId="176" fontId="5" fillId="0" borderId="71" xfId="3" applyNumberFormat="1" applyFont="1" applyBorder="1" applyAlignment="1">
      <alignment horizontal="center" vertical="center" wrapText="1"/>
    </xf>
    <xf numFmtId="176" fontId="5" fillId="0" borderId="6" xfId="3" applyNumberFormat="1" applyFont="1" applyFill="1" applyBorder="1" applyAlignment="1">
      <alignment vertical="center"/>
    </xf>
    <xf numFmtId="180" fontId="5" fillId="0" borderId="35" xfId="3" applyNumberFormat="1" applyFont="1" applyBorder="1" applyAlignment="1">
      <alignment horizontal="distributed" vertical="center"/>
    </xf>
    <xf numFmtId="176" fontId="5" fillId="0" borderId="6" xfId="3" applyNumberFormat="1" applyFont="1" applyBorder="1" applyAlignment="1">
      <alignment vertical="center"/>
    </xf>
    <xf numFmtId="181" fontId="5" fillId="0" borderId="35" xfId="3" applyNumberFormat="1" applyFont="1" applyBorder="1" applyAlignment="1">
      <alignment horizontal="distributed" vertical="center"/>
    </xf>
    <xf numFmtId="176" fontId="5" fillId="0" borderId="9" xfId="3" applyNumberFormat="1" applyFont="1" applyBorder="1" applyAlignment="1">
      <alignment horizontal="distributed" vertical="center" wrapText="1"/>
    </xf>
    <xf numFmtId="181" fontId="5" fillId="0" borderId="6" xfId="3" applyNumberFormat="1" applyFont="1" applyBorder="1" applyAlignment="1">
      <alignment vertical="center" shrinkToFit="1"/>
    </xf>
    <xf numFmtId="181" fontId="5" fillId="0" borderId="35" xfId="3" applyNumberFormat="1" applyFont="1" applyBorder="1" applyAlignment="1">
      <alignment horizontal="center" vertical="center"/>
    </xf>
    <xf numFmtId="0" fontId="5" fillId="0" borderId="6" xfId="3" applyFont="1" applyBorder="1" applyAlignment="1">
      <alignment vertical="center"/>
    </xf>
    <xf numFmtId="181" fontId="5" fillId="0" borderId="35" xfId="3" applyNumberFormat="1" applyFont="1" applyBorder="1" applyAlignment="1">
      <alignment vertical="center" shrinkToFit="1"/>
    </xf>
    <xf numFmtId="176" fontId="5" fillId="0" borderId="0" xfId="3" applyNumberFormat="1" applyFont="1" applyBorder="1" applyAlignment="1">
      <alignment horizontal="distributed" vertical="center"/>
    </xf>
    <xf numFmtId="176" fontId="5" fillId="0" borderId="9" xfId="3" applyNumberFormat="1" applyFont="1" applyBorder="1" applyAlignment="1">
      <alignment horizontal="distributed" vertical="center"/>
    </xf>
    <xf numFmtId="176" fontId="5" fillId="0" borderId="9" xfId="3" applyNumberFormat="1" applyFont="1" applyBorder="1" applyAlignment="1">
      <alignment horizontal="distributed" vertical="center" shrinkToFit="1"/>
    </xf>
    <xf numFmtId="176" fontId="5" fillId="0" borderId="9" xfId="3" applyNumberFormat="1" applyFont="1" applyBorder="1" applyAlignment="1">
      <alignment horizontal="center" vertical="center" shrinkToFit="1"/>
    </xf>
    <xf numFmtId="176" fontId="5" fillId="0" borderId="71" xfId="3" applyNumberFormat="1" applyFont="1" applyBorder="1" applyAlignment="1">
      <alignment horizontal="center" vertical="center" shrinkToFit="1"/>
    </xf>
    <xf numFmtId="180" fontId="5" fillId="0" borderId="43" xfId="3" applyNumberFormat="1" applyFont="1" applyBorder="1" applyAlignment="1">
      <alignment horizontal="center" vertical="center"/>
    </xf>
    <xf numFmtId="176" fontId="5" fillId="0" borderId="12" xfId="3" applyNumberFormat="1" applyFont="1" applyBorder="1" applyAlignment="1">
      <alignment horizontal="distributed" vertical="center"/>
    </xf>
    <xf numFmtId="181" fontId="5" fillId="0" borderId="42" xfId="3" applyNumberFormat="1" applyFont="1" applyBorder="1" applyAlignment="1">
      <alignment horizontal="center" vertical="center"/>
    </xf>
    <xf numFmtId="181" fontId="5" fillId="0" borderId="12" xfId="3" applyNumberFormat="1" applyFont="1" applyBorder="1" applyAlignment="1">
      <alignment horizontal="distributed" vertical="center"/>
    </xf>
    <xf numFmtId="181" fontId="5" fillId="0" borderId="42" xfId="3" applyNumberFormat="1" applyFont="1" applyBorder="1" applyAlignment="1">
      <alignment horizontal="center" vertical="center" shrinkToFit="1"/>
    </xf>
    <xf numFmtId="176" fontId="5" fillId="0" borderId="44" xfId="3" applyNumberFormat="1" applyFont="1" applyBorder="1" applyAlignment="1">
      <alignment horizontal="distributed" vertical="center"/>
    </xf>
    <xf numFmtId="176" fontId="5" fillId="0" borderId="44" xfId="3" applyNumberFormat="1" applyFont="1" applyBorder="1" applyAlignment="1">
      <alignment horizontal="distributed" vertical="center" shrinkToFit="1"/>
    </xf>
    <xf numFmtId="180" fontId="16" fillId="0" borderId="69" xfId="3" applyNumberFormat="1" applyFont="1" applyBorder="1" applyAlignment="1">
      <alignment horizontal="right" vertical="center" wrapText="1"/>
    </xf>
    <xf numFmtId="176" fontId="5" fillId="0" borderId="26" xfId="3" applyNumberFormat="1" applyFont="1" applyBorder="1" applyAlignment="1">
      <alignment horizontal="distributed" vertical="center"/>
    </xf>
    <xf numFmtId="180" fontId="16" fillId="0" borderId="29" xfId="3" applyNumberFormat="1" applyFont="1" applyBorder="1" applyAlignment="1">
      <alignment horizontal="right" vertical="center" wrapText="1"/>
    </xf>
    <xf numFmtId="176" fontId="16" fillId="0" borderId="21" xfId="3" quotePrefix="1" applyNumberFormat="1" applyFont="1" applyBorder="1" applyAlignment="1">
      <alignment horizontal="center" vertical="center" wrapText="1"/>
    </xf>
    <xf numFmtId="181" fontId="5" fillId="0" borderId="76" xfId="3" applyNumberFormat="1" applyFont="1" applyBorder="1" applyAlignment="1">
      <alignment horizontal="center" vertical="center" wrapText="1"/>
    </xf>
    <xf numFmtId="181" fontId="16" fillId="0" borderId="29" xfId="3" applyNumberFormat="1" applyFont="1" applyBorder="1" applyAlignment="1">
      <alignment horizontal="right" vertical="center" wrapText="1"/>
    </xf>
    <xf numFmtId="176" fontId="5" fillId="0" borderId="27" xfId="3" applyNumberFormat="1" applyFont="1" applyBorder="1" applyAlignment="1">
      <alignment vertical="center" shrinkToFit="1"/>
    </xf>
    <xf numFmtId="176" fontId="5" fillId="0" borderId="27" xfId="3" applyNumberFormat="1" applyFont="1" applyBorder="1" applyAlignment="1">
      <alignment horizontal="distributed" vertical="center"/>
    </xf>
    <xf numFmtId="176" fontId="5" fillId="0" borderId="27" xfId="3" applyNumberFormat="1" applyFont="1" applyBorder="1" applyAlignment="1">
      <alignment vertical="center"/>
    </xf>
    <xf numFmtId="176" fontId="16" fillId="0" borderId="1" xfId="3" quotePrefix="1" applyNumberFormat="1" applyFont="1" applyBorder="1" applyAlignment="1">
      <alignment horizontal="center" vertical="center"/>
    </xf>
    <xf numFmtId="176" fontId="5" fillId="0" borderId="21" xfId="3" applyNumberFormat="1" applyFont="1" applyBorder="1" applyAlignment="1">
      <alignment horizontal="distributed" vertical="center"/>
    </xf>
    <xf numFmtId="176" fontId="16" fillId="0" borderId="70" xfId="3" quotePrefix="1" applyNumberFormat="1" applyFont="1" applyBorder="1" applyAlignment="1">
      <alignment horizontal="center" vertical="center"/>
    </xf>
    <xf numFmtId="176" fontId="5" fillId="0" borderId="21" xfId="3" applyNumberFormat="1" applyFont="1" applyBorder="1" applyAlignment="1">
      <alignment horizontal="center" vertical="center"/>
    </xf>
    <xf numFmtId="176" fontId="5" fillId="0" borderId="76" xfId="3" applyNumberFormat="1" applyFont="1" applyBorder="1" applyAlignment="1">
      <alignment horizontal="center" vertical="center" wrapText="1"/>
    </xf>
    <xf numFmtId="176" fontId="5" fillId="2" borderId="20" xfId="3" applyNumberFormat="1" applyFont="1" applyFill="1" applyBorder="1" applyAlignment="1">
      <alignment horizontal="distributed" vertical="center"/>
    </xf>
    <xf numFmtId="177" fontId="5" fillId="0" borderId="13" xfId="3" applyNumberFormat="1" applyFont="1" applyBorder="1" applyAlignment="1">
      <alignment horizontal="right" vertical="center"/>
    </xf>
    <xf numFmtId="180" fontId="5" fillId="0" borderId="79" xfId="3" applyNumberFormat="1" applyFont="1" applyBorder="1" applyAlignment="1">
      <alignment horizontal="right" vertical="center"/>
    </xf>
    <xf numFmtId="181" fontId="5" fillId="0" borderId="33" xfId="3" applyNumberFormat="1" applyFont="1" applyBorder="1" applyAlignment="1">
      <alignment horizontal="right" vertical="center"/>
    </xf>
    <xf numFmtId="177" fontId="5" fillId="0" borderId="35" xfId="3" applyNumberFormat="1" applyFont="1" applyBorder="1" applyAlignment="1">
      <alignment horizontal="right" vertical="center"/>
    </xf>
    <xf numFmtId="176" fontId="5" fillId="0" borderId="77" xfId="3" applyNumberFormat="1" applyFont="1" applyBorder="1" applyAlignment="1">
      <alignment horizontal="right" vertical="center"/>
    </xf>
    <xf numFmtId="176" fontId="5" fillId="0" borderId="13" xfId="3" applyNumberFormat="1" applyFont="1" applyBorder="1" applyAlignment="1">
      <alignment horizontal="right" vertical="center"/>
    </xf>
    <xf numFmtId="181" fontId="5" fillId="0" borderId="14" xfId="3" applyNumberFormat="1" applyFont="1" applyBorder="1" applyAlignment="1">
      <alignment horizontal="right" vertical="center"/>
    </xf>
    <xf numFmtId="177" fontId="5" fillId="0" borderId="9" xfId="3" applyNumberFormat="1" applyFont="1" applyBorder="1" applyAlignment="1">
      <alignment horizontal="right" vertical="center"/>
    </xf>
    <xf numFmtId="176" fontId="5" fillId="0" borderId="34" xfId="3" applyNumberFormat="1" applyFont="1" applyBorder="1" applyAlignment="1">
      <alignment horizontal="right" vertical="center"/>
    </xf>
    <xf numFmtId="176" fontId="17" fillId="0" borderId="0" xfId="3" applyNumberFormat="1" applyFont="1" applyAlignment="1">
      <alignment vertical="center"/>
    </xf>
    <xf numFmtId="176" fontId="5" fillId="0" borderId="36" xfId="3" applyNumberFormat="1" applyFont="1" applyBorder="1" applyAlignment="1">
      <alignment horizontal="right" vertical="center"/>
    </xf>
    <xf numFmtId="176" fontId="5" fillId="2" borderId="37" xfId="3" applyNumberFormat="1" applyFont="1" applyFill="1" applyBorder="1" applyAlignment="1">
      <alignment horizontal="distributed" vertical="center"/>
    </xf>
    <xf numFmtId="177" fontId="5" fillId="0" borderId="16" xfId="3" applyNumberFormat="1" applyFont="1" applyBorder="1" applyAlignment="1">
      <alignment horizontal="right" vertical="center"/>
    </xf>
    <xf numFmtId="180" fontId="5" fillId="0" borderId="48" xfId="3" applyNumberFormat="1" applyFont="1" applyBorder="1" applyAlignment="1">
      <alignment horizontal="right" vertical="center"/>
    </xf>
    <xf numFmtId="181" fontId="5" fillId="0" borderId="17" xfId="3" applyNumberFormat="1" applyFont="1" applyBorder="1" applyAlignment="1">
      <alignment horizontal="right" vertical="center"/>
    </xf>
    <xf numFmtId="177" fontId="5" fillId="0" borderId="41" xfId="3" applyNumberFormat="1" applyFont="1" applyBorder="1" applyAlignment="1">
      <alignment horizontal="right" vertical="center"/>
    </xf>
    <xf numFmtId="176" fontId="5" fillId="0" borderId="47" xfId="3" applyNumberFormat="1" applyFont="1" applyBorder="1" applyAlignment="1">
      <alignment horizontal="right" vertical="center"/>
    </xf>
    <xf numFmtId="176" fontId="5" fillId="0" borderId="16" xfId="3" applyNumberFormat="1" applyFont="1" applyBorder="1" applyAlignment="1">
      <alignment horizontal="right" vertical="center"/>
    </xf>
    <xf numFmtId="177" fontId="5" fillId="0" borderId="46" xfId="3" applyNumberFormat="1" applyFont="1" applyBorder="1" applyAlignment="1">
      <alignment horizontal="right" vertical="center"/>
    </xf>
    <xf numFmtId="180" fontId="5" fillId="0" borderId="54" xfId="3" applyNumberFormat="1" applyFont="1" applyBorder="1" applyAlignment="1">
      <alignment horizontal="right" vertical="center"/>
    </xf>
    <xf numFmtId="181" fontId="5" fillId="0" borderId="53" xfId="3" applyNumberFormat="1" applyFont="1" applyBorder="1" applyAlignment="1">
      <alignment horizontal="right" vertical="center"/>
    </xf>
    <xf numFmtId="177" fontId="5" fillId="0" borderId="30" xfId="3" applyNumberFormat="1" applyFont="1" applyBorder="1" applyAlignment="1">
      <alignment horizontal="right" vertical="center"/>
    </xf>
    <xf numFmtId="180" fontId="5" fillId="0" borderId="49" xfId="3" applyNumberFormat="1" applyFont="1" applyBorder="1" applyAlignment="1">
      <alignment horizontal="right" vertical="center"/>
    </xf>
    <xf numFmtId="181" fontId="5" fillId="0" borderId="23" xfId="3" applyNumberFormat="1" applyFont="1" applyBorder="1" applyAlignment="1">
      <alignment horizontal="right" vertical="center"/>
    </xf>
    <xf numFmtId="177" fontId="5" fillId="0" borderId="50" xfId="3" applyNumberFormat="1" applyFont="1" applyBorder="1" applyAlignment="1">
      <alignment horizontal="right" vertical="center"/>
    </xf>
    <xf numFmtId="176" fontId="5" fillId="0" borderId="78" xfId="3" applyNumberFormat="1" applyFont="1" applyBorder="1" applyAlignment="1">
      <alignment horizontal="right" vertical="center"/>
    </xf>
    <xf numFmtId="176" fontId="5" fillId="0" borderId="30" xfId="3" applyNumberFormat="1" applyFont="1" applyBorder="1" applyAlignment="1">
      <alignment horizontal="right" vertical="center"/>
    </xf>
    <xf numFmtId="181" fontId="5" fillId="0" borderId="62" xfId="3" applyNumberFormat="1" applyFont="1" applyBorder="1" applyAlignment="1">
      <alignment horizontal="right" vertical="center"/>
    </xf>
    <xf numFmtId="176" fontId="5" fillId="0" borderId="67" xfId="3" applyNumberFormat="1" applyFont="1" applyBorder="1" applyAlignment="1">
      <alignment horizontal="right" vertical="center"/>
    </xf>
    <xf numFmtId="176" fontId="5" fillId="0" borderId="75" xfId="3" applyNumberFormat="1" applyFont="1" applyBorder="1" applyAlignment="1">
      <alignment horizontal="right" vertical="center"/>
    </xf>
    <xf numFmtId="177" fontId="5" fillId="0" borderId="58" xfId="3" applyNumberFormat="1" applyFont="1" applyBorder="1" applyAlignment="1">
      <alignment horizontal="right" vertical="center"/>
    </xf>
    <xf numFmtId="177" fontId="5" fillId="0" borderId="34" xfId="3" applyNumberFormat="1" applyFont="1" applyBorder="1" applyAlignment="1">
      <alignment horizontal="right" vertical="center"/>
    </xf>
    <xf numFmtId="176" fontId="5" fillId="0" borderId="77" xfId="3" applyNumberFormat="1" applyFont="1" applyFill="1" applyBorder="1" applyAlignment="1">
      <alignment horizontal="right" vertical="center"/>
    </xf>
    <xf numFmtId="176" fontId="5" fillId="0" borderId="55" xfId="3" applyNumberFormat="1" applyFont="1" applyBorder="1" applyAlignment="1">
      <alignment horizontal="right" vertical="center"/>
    </xf>
    <xf numFmtId="176" fontId="5" fillId="0" borderId="16" xfId="3" applyNumberFormat="1" applyFont="1" applyFill="1" applyBorder="1" applyAlignment="1">
      <alignment horizontal="right" vertical="center"/>
    </xf>
    <xf numFmtId="177" fontId="5" fillId="0" borderId="51" xfId="3" applyNumberFormat="1" applyFont="1" applyBorder="1" applyAlignment="1">
      <alignment horizontal="right" vertical="center"/>
    </xf>
    <xf numFmtId="180" fontId="6" fillId="0" borderId="54" xfId="3" applyNumberFormat="1" applyFont="1" applyBorder="1" applyAlignment="1">
      <alignment horizontal="right" vertical="center"/>
    </xf>
    <xf numFmtId="176" fontId="5" fillId="0" borderId="13" xfId="3" applyNumberFormat="1" applyFont="1" applyFill="1" applyBorder="1" applyAlignment="1">
      <alignment horizontal="right" vertical="center"/>
    </xf>
    <xf numFmtId="177" fontId="5" fillId="0" borderId="68" xfId="3" applyNumberFormat="1" applyFont="1" applyBorder="1" applyAlignment="1">
      <alignment horizontal="right" vertical="center"/>
    </xf>
    <xf numFmtId="180" fontId="6" fillId="0" borderId="48" xfId="3" applyNumberFormat="1" applyFont="1" applyBorder="1" applyAlignment="1">
      <alignment horizontal="right" vertical="center"/>
    </xf>
    <xf numFmtId="180" fontId="6" fillId="0" borderId="63" xfId="3" applyNumberFormat="1" applyFont="1" applyBorder="1" applyAlignment="1">
      <alignment horizontal="right" vertical="center"/>
    </xf>
    <xf numFmtId="176" fontId="5" fillId="0" borderId="30" xfId="3" applyNumberFormat="1" applyFont="1" applyFill="1" applyBorder="1" applyAlignment="1">
      <alignment horizontal="right" vertical="center"/>
    </xf>
    <xf numFmtId="176" fontId="5" fillId="0" borderId="76" xfId="3" applyNumberFormat="1" applyFont="1" applyBorder="1" applyAlignment="1">
      <alignment horizontal="right" vertical="center"/>
    </xf>
    <xf numFmtId="177" fontId="5" fillId="0" borderId="65" xfId="3" applyNumberFormat="1" applyFont="1" applyBorder="1" applyAlignment="1">
      <alignment horizontal="right" vertical="center"/>
    </xf>
    <xf numFmtId="180" fontId="5" fillId="0" borderId="66" xfId="3" applyNumberFormat="1" applyFont="1" applyBorder="1" applyAlignment="1">
      <alignment horizontal="right" vertical="center"/>
    </xf>
    <xf numFmtId="177" fontId="5" fillId="0" borderId="5" xfId="3" applyNumberFormat="1" applyFont="1" applyBorder="1" applyAlignment="1">
      <alignment horizontal="right" vertical="center"/>
    </xf>
    <xf numFmtId="181" fontId="5" fillId="0" borderId="8" xfId="3" applyNumberFormat="1" applyFont="1" applyBorder="1" applyAlignment="1">
      <alignment horizontal="right" vertical="center"/>
    </xf>
    <xf numFmtId="177" fontId="5" fillId="0" borderId="4" xfId="3" applyNumberFormat="1" applyFont="1" applyBorder="1" applyAlignment="1">
      <alignment horizontal="right" vertical="center"/>
    </xf>
    <xf numFmtId="176" fontId="5" fillId="0" borderId="7" xfId="3" applyNumberFormat="1" applyFont="1" applyBorder="1" applyAlignment="1">
      <alignment horizontal="right" vertical="center"/>
    </xf>
    <xf numFmtId="176" fontId="5" fillId="0" borderId="44" xfId="3" applyNumberFormat="1" applyFont="1" applyBorder="1" applyAlignment="1">
      <alignment horizontal="right" vertical="center"/>
    </xf>
    <xf numFmtId="181" fontId="5" fillId="0" borderId="42" xfId="3" applyNumberFormat="1" applyFont="1" applyBorder="1" applyAlignment="1">
      <alignment horizontal="right" vertical="center"/>
    </xf>
    <xf numFmtId="177" fontId="5" fillId="0" borderId="74" xfId="3" applyNumberFormat="1" applyFont="1" applyBorder="1" applyAlignment="1">
      <alignment horizontal="right" vertical="center"/>
    </xf>
    <xf numFmtId="176" fontId="5" fillId="0" borderId="35" xfId="3" applyNumberFormat="1" applyFont="1" applyBorder="1" applyAlignment="1">
      <alignment horizontal="right" vertical="center"/>
    </xf>
    <xf numFmtId="176" fontId="6" fillId="0" borderId="5" xfId="3" applyNumberFormat="1" applyFont="1" applyBorder="1" applyAlignment="1">
      <alignment horizontal="right" vertical="center"/>
    </xf>
    <xf numFmtId="176" fontId="6" fillId="0" borderId="73" xfId="3" applyNumberFormat="1" applyFont="1" applyBorder="1" applyAlignment="1">
      <alignment horizontal="right" vertical="center"/>
    </xf>
    <xf numFmtId="176" fontId="5" fillId="0" borderId="72" xfId="3" applyNumberFormat="1" applyFont="1" applyBorder="1" applyAlignment="1">
      <alignment horizontal="right" vertical="center"/>
    </xf>
    <xf numFmtId="176" fontId="5" fillId="0" borderId="33" xfId="3" applyNumberFormat="1" applyFont="1" applyBorder="1" applyAlignment="1">
      <alignment horizontal="right" vertical="center"/>
    </xf>
    <xf numFmtId="177" fontId="5" fillId="0" borderId="20" xfId="3" applyNumberFormat="1" applyFont="1" applyBorder="1" applyAlignment="1">
      <alignment horizontal="right" vertical="center"/>
    </xf>
    <xf numFmtId="177" fontId="5" fillId="0" borderId="19" xfId="3" applyNumberFormat="1" applyFont="1" applyBorder="1" applyAlignment="1">
      <alignment horizontal="right" vertical="center"/>
    </xf>
    <xf numFmtId="176" fontId="5" fillId="0" borderId="56" xfId="3" applyNumberFormat="1" applyFont="1" applyBorder="1" applyAlignment="1">
      <alignment horizontal="right" vertical="center"/>
    </xf>
    <xf numFmtId="176" fontId="5" fillId="0" borderId="31" xfId="3" applyNumberFormat="1" applyFont="1" applyBorder="1" applyAlignment="1">
      <alignment horizontal="right" vertical="center"/>
    </xf>
    <xf numFmtId="176" fontId="5" fillId="0" borderId="14" xfId="3" applyNumberFormat="1" applyFont="1" applyBorder="1" applyAlignment="1">
      <alignment horizontal="right" vertical="center"/>
    </xf>
    <xf numFmtId="176" fontId="5" fillId="0" borderId="20" xfId="3" applyNumberFormat="1" applyFont="1" applyBorder="1" applyAlignment="1">
      <alignment horizontal="right" vertical="center"/>
    </xf>
    <xf numFmtId="177" fontId="5" fillId="0" borderId="12" xfId="3" applyNumberFormat="1" applyFont="1" applyBorder="1" applyAlignment="1">
      <alignment horizontal="right" vertical="center"/>
    </xf>
    <xf numFmtId="177" fontId="5" fillId="0" borderId="15" xfId="3" applyNumberFormat="1" applyFont="1" applyBorder="1" applyAlignment="1">
      <alignment horizontal="right" vertical="center"/>
    </xf>
    <xf numFmtId="176" fontId="5" fillId="0" borderId="71" xfId="3" applyNumberFormat="1" applyFont="1" applyBorder="1" applyAlignment="1">
      <alignment horizontal="right" vertical="center"/>
    </xf>
    <xf numFmtId="176" fontId="5" fillId="0" borderId="24" xfId="3" applyNumberFormat="1" applyFont="1" applyBorder="1" applyAlignment="1">
      <alignment horizontal="right" vertical="center"/>
    </xf>
    <xf numFmtId="177" fontId="5" fillId="0" borderId="55" xfId="3" applyNumberFormat="1" applyFont="1" applyBorder="1" applyAlignment="1">
      <alignment horizontal="right" vertical="center"/>
    </xf>
    <xf numFmtId="177" fontId="5" fillId="0" borderId="27" xfId="3" applyNumberFormat="1" applyFont="1" applyBorder="1" applyAlignment="1">
      <alignment horizontal="right" vertical="center"/>
    </xf>
    <xf numFmtId="177" fontId="5" fillId="0" borderId="70" xfId="3" applyNumberFormat="1" applyFont="1" applyBorder="1" applyAlignment="1">
      <alignment horizontal="right" vertical="center"/>
    </xf>
    <xf numFmtId="177" fontId="5" fillId="0" borderId="21" xfId="3" applyNumberFormat="1" applyFont="1" applyBorder="1" applyAlignment="1">
      <alignment horizontal="right" vertical="center"/>
    </xf>
    <xf numFmtId="176" fontId="5" fillId="0" borderId="26" xfId="3" applyNumberFormat="1" applyFont="1" applyBorder="1" applyAlignment="1">
      <alignment horizontal="right" vertical="center"/>
    </xf>
    <xf numFmtId="180" fontId="5" fillId="0" borderId="66" xfId="3" applyNumberFormat="1" applyFont="1" applyBorder="1" applyAlignment="1">
      <alignment vertical="center"/>
    </xf>
    <xf numFmtId="181" fontId="5" fillId="0" borderId="8" xfId="3" applyNumberFormat="1" applyFont="1" applyBorder="1" applyAlignment="1">
      <alignment vertical="center"/>
    </xf>
    <xf numFmtId="176" fontId="5" fillId="0" borderId="65" xfId="3" applyNumberFormat="1" applyFont="1" applyBorder="1" applyAlignment="1">
      <alignment horizontal="right" vertical="center"/>
    </xf>
    <xf numFmtId="176" fontId="5" fillId="0" borderId="7" xfId="3" applyNumberFormat="1" applyFont="1" applyBorder="1" applyAlignment="1">
      <alignment vertical="center"/>
    </xf>
    <xf numFmtId="176" fontId="5" fillId="0" borderId="35" xfId="3" applyNumberFormat="1" applyFont="1" applyBorder="1" applyAlignment="1">
      <alignment vertical="center"/>
    </xf>
    <xf numFmtId="176" fontId="5" fillId="0" borderId="26" xfId="3" applyNumberFormat="1" applyFont="1" applyBorder="1" applyAlignment="1">
      <alignment horizontal="center" vertical="center"/>
    </xf>
    <xf numFmtId="180" fontId="5" fillId="0" borderId="69" xfId="3" applyNumberFormat="1" applyFont="1" applyBorder="1" applyAlignment="1">
      <alignment vertical="center"/>
    </xf>
    <xf numFmtId="177" fontId="5" fillId="0" borderId="26" xfId="3" applyNumberFormat="1" applyFont="1" applyBorder="1" applyAlignment="1">
      <alignment horizontal="right" vertical="center"/>
    </xf>
    <xf numFmtId="176" fontId="5" fillId="0" borderId="74" xfId="3" applyNumberFormat="1" applyFont="1" applyBorder="1" applyAlignment="1">
      <alignment vertical="center"/>
    </xf>
    <xf numFmtId="176" fontId="6" fillId="0" borderId="74" xfId="3" applyNumberFormat="1" applyFont="1" applyBorder="1" applyAlignment="1">
      <alignment horizontal="right" vertical="center"/>
    </xf>
    <xf numFmtId="176" fontId="6" fillId="0" borderId="7" xfId="3" applyNumberFormat="1" applyFont="1" applyBorder="1" applyAlignment="1">
      <alignment horizontal="right" vertical="center"/>
    </xf>
    <xf numFmtId="180" fontId="5" fillId="0" borderId="0" xfId="3" applyNumberFormat="1" applyFont="1" applyAlignment="1"/>
    <xf numFmtId="181" fontId="5" fillId="0" borderId="0" xfId="3" applyNumberFormat="1" applyFont="1" applyAlignment="1"/>
    <xf numFmtId="176" fontId="5" fillId="0" borderId="0" xfId="3" applyNumberFormat="1" applyFont="1" applyAlignment="1">
      <alignment horizontal="left" vertical="center"/>
    </xf>
    <xf numFmtId="180" fontId="5" fillId="0" borderId="0" xfId="3" applyNumberFormat="1" applyFont="1" applyAlignment="1">
      <alignment vertical="center"/>
    </xf>
    <xf numFmtId="176" fontId="6" fillId="0" borderId="0" xfId="3" applyNumberFormat="1" applyFont="1" applyFill="1" applyAlignment="1"/>
    <xf numFmtId="0" fontId="18" fillId="0" borderId="0" xfId="3" applyFont="1" applyFill="1"/>
    <xf numFmtId="176" fontId="6" fillId="0" borderId="0" xfId="3" applyNumberFormat="1" applyFont="1" applyFill="1" applyAlignment="1">
      <alignment horizontal="distributed" vertical="center"/>
    </xf>
    <xf numFmtId="176" fontId="6" fillId="0" borderId="0" xfId="3" applyNumberFormat="1" applyFont="1" applyFill="1" applyAlignment="1">
      <alignment horizontal="center" vertical="center"/>
    </xf>
    <xf numFmtId="176" fontId="6" fillId="0" borderId="0" xfId="3" applyNumberFormat="1" applyFont="1" applyFill="1"/>
    <xf numFmtId="176" fontId="6" fillId="0" borderId="37" xfId="3" applyNumberFormat="1" applyFont="1" applyFill="1" applyBorder="1" applyAlignment="1">
      <alignment horizontal="distributed" vertical="center"/>
    </xf>
    <xf numFmtId="176" fontId="6" fillId="0" borderId="40" xfId="3" applyNumberFormat="1" applyFont="1" applyFill="1" applyBorder="1" applyAlignment="1">
      <alignment horizontal="distributed" vertical="center"/>
    </xf>
    <xf numFmtId="0" fontId="6" fillId="0" borderId="45" xfId="3" applyFont="1" applyFill="1" applyBorder="1" applyAlignment="1">
      <alignment horizontal="left" vertical="center"/>
    </xf>
    <xf numFmtId="0" fontId="6" fillId="0" borderId="40" xfId="3" applyFont="1" applyFill="1" applyBorder="1" applyAlignment="1">
      <alignment horizontal="distributed" vertical="center"/>
    </xf>
    <xf numFmtId="176" fontId="6" fillId="0" borderId="40" xfId="3" applyNumberFormat="1" applyFont="1" applyFill="1" applyBorder="1" applyAlignment="1">
      <alignment horizontal="center" vertical="center" wrapText="1"/>
    </xf>
    <xf numFmtId="176" fontId="6" fillId="0" borderId="0" xfId="3" applyNumberFormat="1" applyFont="1" applyFill="1" applyBorder="1" applyAlignment="1">
      <alignment horizontal="center" vertical="center" wrapText="1"/>
    </xf>
    <xf numFmtId="0" fontId="6" fillId="0" borderId="15" xfId="3" applyFont="1" applyFill="1" applyBorder="1" applyAlignment="1">
      <alignment horizontal="left" vertical="center"/>
    </xf>
    <xf numFmtId="176" fontId="6" fillId="0" borderId="44" xfId="3" applyNumberFormat="1" applyFont="1" applyFill="1" applyBorder="1" applyAlignment="1">
      <alignment horizontal="left" vertical="center"/>
    </xf>
    <xf numFmtId="176" fontId="6" fillId="0" borderId="38" xfId="3" applyNumberFormat="1" applyFont="1" applyFill="1" applyBorder="1" applyAlignment="1">
      <alignment horizontal="left" vertical="center"/>
    </xf>
    <xf numFmtId="176" fontId="6" fillId="0" borderId="42" xfId="3" applyNumberFormat="1" applyFont="1" applyFill="1" applyBorder="1" applyAlignment="1">
      <alignment horizontal="distributed" vertical="center"/>
    </xf>
    <xf numFmtId="176" fontId="6" fillId="0" borderId="67" xfId="3" applyNumberFormat="1" applyFont="1" applyFill="1" applyBorder="1" applyAlignment="1">
      <alignment horizontal="left" vertical="center"/>
    </xf>
    <xf numFmtId="176" fontId="6" fillId="0" borderId="60" xfId="3" applyNumberFormat="1" applyFont="1" applyFill="1" applyBorder="1" applyAlignment="1">
      <alignment horizontal="left" vertical="center"/>
    </xf>
    <xf numFmtId="176" fontId="6" fillId="0" borderId="60" xfId="3" applyNumberFormat="1" applyFont="1" applyFill="1" applyBorder="1" applyAlignment="1">
      <alignment horizontal="left" vertical="center" wrapText="1" shrinkToFit="1"/>
    </xf>
    <xf numFmtId="176" fontId="6" fillId="0" borderId="44" xfId="3" applyNumberFormat="1" applyFont="1" applyFill="1" applyBorder="1" applyAlignment="1">
      <alignment horizontal="distributed" vertical="center"/>
    </xf>
    <xf numFmtId="176" fontId="6" fillId="0" borderId="27" xfId="3" applyNumberFormat="1" applyFont="1" applyFill="1" applyBorder="1" applyAlignment="1">
      <alignment horizontal="distributed" vertical="top"/>
    </xf>
    <xf numFmtId="176" fontId="6" fillId="0" borderId="28" xfId="3" applyNumberFormat="1" applyFont="1" applyFill="1" applyBorder="1" applyAlignment="1">
      <alignment horizontal="distributed" vertical="top"/>
    </xf>
    <xf numFmtId="176" fontId="6" fillId="0" borderId="29" xfId="3" quotePrefix="1" applyNumberFormat="1" applyFont="1" applyFill="1" applyBorder="1" applyAlignment="1">
      <alignment horizontal="center" vertical="center"/>
    </xf>
    <xf numFmtId="176" fontId="6" fillId="0" borderId="27" xfId="3" applyNumberFormat="1" applyFont="1" applyFill="1" applyBorder="1" applyAlignment="1">
      <alignment horizontal="distributed" vertical="center"/>
    </xf>
    <xf numFmtId="176" fontId="6" fillId="0" borderId="28" xfId="3" applyNumberFormat="1" applyFont="1" applyFill="1" applyBorder="1" applyAlignment="1">
      <alignment vertical="center" wrapText="1"/>
    </xf>
    <xf numFmtId="176" fontId="6" fillId="0" borderId="28" xfId="3" applyNumberFormat="1" applyFont="1" applyFill="1" applyBorder="1" applyAlignment="1">
      <alignment horizontal="distributed" vertical="center"/>
    </xf>
    <xf numFmtId="176" fontId="6" fillId="0" borderId="28" xfId="3" applyNumberFormat="1" applyFont="1" applyFill="1" applyBorder="1" applyAlignment="1">
      <alignment horizontal="center" vertical="center"/>
    </xf>
    <xf numFmtId="176" fontId="6" fillId="0" borderId="73" xfId="3" applyNumberFormat="1" applyFont="1" applyFill="1" applyBorder="1" applyAlignment="1">
      <alignment horizontal="right" vertical="center"/>
    </xf>
    <xf numFmtId="176" fontId="6" fillId="0" borderId="72" xfId="3" applyNumberFormat="1" applyFont="1" applyFill="1" applyBorder="1" applyAlignment="1">
      <alignment horizontal="right" vertical="center"/>
    </xf>
    <xf numFmtId="176" fontId="6" fillId="0" borderId="80" xfId="3" applyNumberFormat="1" applyFont="1" applyFill="1" applyBorder="1" applyAlignment="1">
      <alignment horizontal="right" vertical="center"/>
    </xf>
    <xf numFmtId="176" fontId="6" fillId="0" borderId="33" xfId="3" applyNumberFormat="1" applyFont="1" applyFill="1" applyBorder="1" applyAlignment="1">
      <alignment horizontal="right" vertical="center"/>
    </xf>
    <xf numFmtId="176" fontId="6" fillId="0" borderId="81" xfId="3" applyNumberFormat="1" applyFont="1" applyFill="1" applyBorder="1" applyAlignment="1">
      <alignment horizontal="right" vertical="center"/>
    </xf>
    <xf numFmtId="176" fontId="6" fillId="0" borderId="11" xfId="3" applyNumberFormat="1" applyFont="1" applyFill="1" applyBorder="1" applyAlignment="1">
      <alignment horizontal="right" vertical="center"/>
    </xf>
    <xf numFmtId="182" fontId="6" fillId="0" borderId="67" xfId="3" applyNumberFormat="1" applyFont="1" applyFill="1" applyBorder="1" applyAlignment="1">
      <alignment horizontal="right" vertical="center"/>
    </xf>
    <xf numFmtId="182" fontId="6" fillId="0" borderId="60" xfId="3" applyNumberFormat="1" applyFont="1" applyFill="1" applyBorder="1" applyAlignment="1">
      <alignment horizontal="right" vertical="center"/>
    </xf>
    <xf numFmtId="182" fontId="6" fillId="0" borderId="75" xfId="3" applyNumberFormat="1" applyFont="1" applyFill="1" applyBorder="1" applyAlignment="1">
      <alignment horizontal="right" vertical="center"/>
    </xf>
    <xf numFmtId="182" fontId="6" fillId="0" borderId="62" xfId="3" applyNumberFormat="1" applyFont="1" applyFill="1" applyBorder="1" applyAlignment="1">
      <alignment horizontal="right" vertical="center"/>
    </xf>
    <xf numFmtId="182" fontId="6" fillId="0" borderId="82" xfId="3" applyNumberFormat="1" applyFont="1" applyFill="1" applyBorder="1" applyAlignment="1">
      <alignment horizontal="right" vertical="center"/>
    </xf>
    <xf numFmtId="182" fontId="6" fillId="0" borderId="45" xfId="3" applyNumberFormat="1" applyFont="1" applyFill="1" applyBorder="1" applyAlignment="1">
      <alignment horizontal="right" vertical="center"/>
    </xf>
    <xf numFmtId="176" fontId="6" fillId="0" borderId="13" xfId="3" applyNumberFormat="1" applyFont="1" applyFill="1" applyBorder="1" applyAlignment="1">
      <alignment horizontal="right" vertical="center"/>
    </xf>
    <xf numFmtId="176" fontId="6" fillId="0" borderId="31" xfId="3" applyNumberFormat="1" applyFont="1" applyFill="1" applyBorder="1" applyAlignment="1">
      <alignment horizontal="right" vertical="center"/>
    </xf>
    <xf numFmtId="176" fontId="6" fillId="0" borderId="77" xfId="3" applyNumberFormat="1" applyFont="1" applyFill="1" applyBorder="1" applyAlignment="1">
      <alignment horizontal="right" vertical="center"/>
    </xf>
    <xf numFmtId="176" fontId="6" fillId="0" borderId="14" xfId="3" applyNumberFormat="1" applyFont="1" applyFill="1" applyBorder="1" applyAlignment="1">
      <alignment horizontal="right" vertical="center"/>
    </xf>
    <xf numFmtId="176" fontId="6" fillId="0" borderId="35" xfId="3" applyNumberFormat="1" applyFont="1" applyFill="1" applyBorder="1" applyAlignment="1">
      <alignment horizontal="right" vertical="center"/>
    </xf>
    <xf numFmtId="182" fontId="6" fillId="0" borderId="30" xfId="3" applyNumberFormat="1" applyFont="1" applyFill="1" applyBorder="1" applyAlignment="1">
      <alignment horizontal="right" vertical="center"/>
    </xf>
    <xf numFmtId="182" fontId="6" fillId="0" borderId="22" xfId="3" applyNumberFormat="1" applyFont="1" applyFill="1" applyBorder="1" applyAlignment="1">
      <alignment horizontal="right" vertical="center"/>
    </xf>
    <xf numFmtId="182" fontId="6" fillId="0" borderId="78" xfId="3" applyNumberFormat="1" applyFont="1" applyFill="1" applyBorder="1" applyAlignment="1">
      <alignment horizontal="right" vertical="center"/>
    </xf>
    <xf numFmtId="182" fontId="6" fillId="0" borderId="23" xfId="3" applyNumberFormat="1" applyFont="1" applyFill="1" applyBorder="1" applyAlignment="1">
      <alignment horizontal="right" vertical="center"/>
    </xf>
    <xf numFmtId="182" fontId="6" fillId="0" borderId="50" xfId="3" applyNumberFormat="1" applyFont="1" applyFill="1" applyBorder="1" applyAlignment="1">
      <alignment horizontal="right" vertical="center"/>
    </xf>
    <xf numFmtId="176" fontId="6" fillId="0" borderId="55" xfId="3" applyNumberFormat="1" applyFont="1" applyFill="1" applyBorder="1" applyAlignment="1">
      <alignment horizontal="right" vertical="center"/>
    </xf>
    <xf numFmtId="176" fontId="6" fillId="0" borderId="52" xfId="3" applyNumberFormat="1" applyFont="1" applyFill="1" applyBorder="1" applyAlignment="1">
      <alignment horizontal="right" vertical="center"/>
    </xf>
    <xf numFmtId="176" fontId="6" fillId="0" borderId="36" xfId="3" applyNumberFormat="1" applyFont="1" applyFill="1" applyBorder="1" applyAlignment="1">
      <alignment horizontal="right" vertical="center"/>
    </xf>
    <xf numFmtId="176" fontId="6" fillId="0" borderId="53" xfId="3" applyNumberFormat="1" applyFont="1" applyFill="1" applyBorder="1" applyAlignment="1">
      <alignment horizontal="right" vertical="center"/>
    </xf>
    <xf numFmtId="176" fontId="6" fillId="0" borderId="19" xfId="3" applyNumberFormat="1" applyFont="1" applyFill="1" applyBorder="1" applyAlignment="1">
      <alignment horizontal="right" vertical="center"/>
    </xf>
    <xf numFmtId="176" fontId="6" fillId="0" borderId="3" xfId="3" applyNumberFormat="1" applyFont="1" applyFill="1" applyBorder="1"/>
    <xf numFmtId="176" fontId="6" fillId="0" borderId="3" xfId="3" applyNumberFormat="1" applyFont="1" applyFill="1" applyBorder="1" applyAlignment="1">
      <alignment horizontal="distributed" vertical="center" wrapText="1"/>
    </xf>
    <xf numFmtId="176" fontId="6" fillId="0" borderId="3" xfId="3" applyNumberFormat="1" applyFont="1" applyFill="1" applyBorder="1" applyAlignment="1">
      <alignment horizontal="center" vertical="center"/>
    </xf>
    <xf numFmtId="176" fontId="6" fillId="0" borderId="3" xfId="3" applyNumberFormat="1" applyFont="1" applyFill="1" applyBorder="1" applyAlignment="1">
      <alignment horizontal="right" vertical="center"/>
    </xf>
    <xf numFmtId="182" fontId="6" fillId="0" borderId="3" xfId="3" applyNumberFormat="1" applyFont="1" applyFill="1" applyBorder="1" applyAlignment="1">
      <alignment horizontal="right" vertical="center"/>
    </xf>
    <xf numFmtId="176" fontId="6" fillId="0" borderId="59" xfId="3" applyNumberFormat="1" applyFont="1" applyFill="1" applyBorder="1" applyAlignment="1">
      <alignment horizontal="left" vertical="center" wrapText="1"/>
    </xf>
    <xf numFmtId="0" fontId="0" fillId="0" borderId="75" xfId="0" applyBorder="1" applyAlignment="1">
      <alignment horizontal="distributed" vertical="center" wrapText="1"/>
    </xf>
    <xf numFmtId="0" fontId="0" fillId="0" borderId="26" xfId="0" applyBorder="1" applyAlignment="1">
      <alignment horizontal="distributed" vertical="center" wrapText="1"/>
    </xf>
    <xf numFmtId="0" fontId="0" fillId="0" borderId="76" xfId="0" applyBorder="1" applyAlignment="1">
      <alignment horizontal="distributed" vertical="center" wrapText="1"/>
    </xf>
    <xf numFmtId="0" fontId="0" fillId="0" borderId="28" xfId="0" applyBorder="1" applyAlignment="1">
      <alignment horizontal="distributed" vertical="center"/>
    </xf>
    <xf numFmtId="176" fontId="6" fillId="0" borderId="0" xfId="3" applyNumberFormat="1" applyFont="1" applyFill="1" applyAlignment="1">
      <alignment vertical="center"/>
    </xf>
    <xf numFmtId="176" fontId="19" fillId="0" borderId="0" xfId="3" applyNumberFormat="1" applyFont="1" applyFill="1" applyAlignment="1">
      <alignment vertical="center"/>
    </xf>
    <xf numFmtId="176" fontId="14" fillId="0" borderId="0" xfId="3" applyNumberFormat="1" applyFont="1" applyFill="1" applyAlignment="1">
      <alignment vertical="center"/>
    </xf>
    <xf numFmtId="181" fontId="14" fillId="0" borderId="0" xfId="3" applyNumberFormat="1" applyFont="1" applyFill="1" applyAlignment="1">
      <alignment vertical="center"/>
    </xf>
    <xf numFmtId="176" fontId="5" fillId="0" borderId="0" xfId="3" applyNumberFormat="1" applyFont="1" applyFill="1" applyAlignment="1">
      <alignment vertical="center"/>
    </xf>
    <xf numFmtId="181" fontId="5" fillId="0" borderId="0" xfId="3" applyNumberFormat="1" applyFont="1" applyFill="1" applyAlignment="1">
      <alignment vertical="center"/>
    </xf>
    <xf numFmtId="181" fontId="5" fillId="0" borderId="0" xfId="3" applyNumberFormat="1" applyFont="1" applyFill="1"/>
    <xf numFmtId="176" fontId="1" fillId="0" borderId="0" xfId="3" applyNumberFormat="1" applyFont="1" applyFill="1" applyAlignment="1">
      <alignment vertical="top"/>
    </xf>
    <xf numFmtId="176" fontId="14" fillId="0" borderId="0" xfId="3" applyNumberFormat="1" applyFont="1" applyFill="1" applyAlignment="1">
      <alignment vertical="top"/>
    </xf>
    <xf numFmtId="176" fontId="15" fillId="0" borderId="0" xfId="3" applyNumberFormat="1" applyFont="1" applyFill="1" applyAlignment="1">
      <alignment vertical="top"/>
    </xf>
    <xf numFmtId="176" fontId="5" fillId="0" borderId="0" xfId="3" applyNumberFormat="1" applyFont="1" applyFill="1" applyBorder="1" applyAlignment="1">
      <alignment vertical="top"/>
    </xf>
    <xf numFmtId="181" fontId="5" fillId="0" borderId="0" xfId="3" applyNumberFormat="1" applyFont="1" applyFill="1" applyAlignment="1">
      <alignment vertical="top"/>
    </xf>
    <xf numFmtId="176" fontId="5" fillId="0" borderId="0" xfId="3" applyNumberFormat="1" applyFont="1" applyFill="1" applyAlignment="1">
      <alignment vertical="top"/>
    </xf>
    <xf numFmtId="176" fontId="5" fillId="0" borderId="0" xfId="3" applyNumberFormat="1" applyFont="1" applyFill="1" applyAlignment="1">
      <alignment horizontal="right" vertical="top"/>
    </xf>
    <xf numFmtId="177" fontId="5" fillId="0" borderId="2" xfId="3" applyNumberFormat="1" applyFont="1" applyFill="1" applyBorder="1" applyAlignment="1">
      <alignment horizontal="distributed" vertical="center"/>
    </xf>
    <xf numFmtId="177" fontId="5" fillId="0" borderId="6" xfId="3" applyNumberFormat="1" applyFont="1" applyFill="1" applyBorder="1" applyAlignment="1">
      <alignment horizontal="distributed" vertical="center"/>
    </xf>
    <xf numFmtId="176" fontId="5" fillId="0" borderId="0" xfId="3" applyNumberFormat="1" applyFont="1" applyFill="1" applyAlignment="1">
      <alignment horizontal="center" vertical="center"/>
    </xf>
    <xf numFmtId="177" fontId="5" fillId="0" borderId="9" xfId="3" applyNumberFormat="1" applyFont="1" applyFill="1" applyBorder="1" applyAlignment="1">
      <alignment horizontal="distributed" vertical="center"/>
    </xf>
    <xf numFmtId="0" fontId="9" fillId="0" borderId="6" xfId="4" applyFont="1" applyFill="1" applyBorder="1" applyAlignment="1">
      <alignment vertical="center"/>
    </xf>
    <xf numFmtId="181" fontId="5" fillId="0" borderId="32" xfId="3" applyNumberFormat="1" applyFont="1" applyFill="1" applyBorder="1" applyAlignment="1">
      <alignment vertical="center"/>
    </xf>
    <xf numFmtId="181" fontId="5" fillId="0" borderId="18" xfId="3" applyNumberFormat="1" applyFont="1" applyFill="1" applyBorder="1" applyAlignment="1">
      <alignment vertical="center"/>
    </xf>
    <xf numFmtId="177" fontId="5" fillId="0" borderId="56" xfId="3" applyNumberFormat="1" applyFont="1" applyFill="1" applyBorder="1" applyAlignment="1">
      <alignment horizontal="center" vertical="center"/>
    </xf>
    <xf numFmtId="177" fontId="5" fillId="0" borderId="32" xfId="3" applyNumberFormat="1" applyFont="1" applyFill="1" applyBorder="1" applyAlignment="1">
      <alignment horizontal="center" vertical="center"/>
    </xf>
    <xf numFmtId="181" fontId="5" fillId="0" borderId="32" xfId="3" applyNumberFormat="1" applyFont="1" applyFill="1" applyBorder="1" applyAlignment="1">
      <alignment horizontal="distributed" vertical="center"/>
    </xf>
    <xf numFmtId="0" fontId="5" fillId="0" borderId="32" xfId="3" applyFont="1" applyFill="1" applyBorder="1" applyAlignment="1">
      <alignment horizontal="distributed" vertical="center"/>
    </xf>
    <xf numFmtId="181" fontId="5" fillId="0" borderId="11" xfId="3" applyNumberFormat="1" applyFont="1" applyFill="1" applyBorder="1" applyAlignment="1">
      <alignment vertical="center"/>
    </xf>
    <xf numFmtId="177" fontId="5" fillId="0" borderId="63" xfId="3" applyNumberFormat="1" applyFont="1" applyFill="1" applyBorder="1" applyAlignment="1">
      <alignment horizontal="left" vertical="center" wrapText="1"/>
    </xf>
    <xf numFmtId="181" fontId="5" fillId="0" borderId="47" xfId="3" applyNumberFormat="1" applyFont="1" applyFill="1" applyBorder="1" applyAlignment="1">
      <alignment horizontal="distributed" vertical="center"/>
    </xf>
    <xf numFmtId="177" fontId="5" fillId="0" borderId="59" xfId="3" applyNumberFormat="1" applyFont="1" applyFill="1" applyBorder="1" applyAlignment="1">
      <alignment vertical="center"/>
    </xf>
    <xf numFmtId="177" fontId="5" fillId="0" borderId="61" xfId="3" applyNumberFormat="1" applyFont="1" applyFill="1" applyBorder="1" applyAlignment="1">
      <alignment vertical="center"/>
    </xf>
    <xf numFmtId="181" fontId="5" fillId="0" borderId="47" xfId="3" applyNumberFormat="1" applyFont="1" applyFill="1" applyBorder="1" applyAlignment="1">
      <alignment horizontal="center" vertical="center"/>
    </xf>
    <xf numFmtId="177" fontId="5" fillId="0" borderId="63" xfId="3" applyNumberFormat="1" applyFont="1" applyFill="1" applyBorder="1" applyAlignment="1">
      <alignment vertical="center"/>
    </xf>
    <xf numFmtId="181" fontId="5" fillId="0" borderId="47" xfId="3" applyNumberFormat="1" applyFont="1" applyFill="1" applyBorder="1" applyAlignment="1">
      <alignment vertical="center" shrinkToFit="1"/>
    </xf>
    <xf numFmtId="181" fontId="5" fillId="0" borderId="43" xfId="3" applyNumberFormat="1" applyFont="1" applyFill="1" applyBorder="1" applyAlignment="1">
      <alignment horizontal="distributed" vertical="center"/>
    </xf>
    <xf numFmtId="177" fontId="5" fillId="0" borderId="44" xfId="3" applyNumberFormat="1" applyFont="1" applyFill="1" applyBorder="1" applyAlignment="1">
      <alignment horizontal="distributed" vertical="center"/>
    </xf>
    <xf numFmtId="181" fontId="6" fillId="0" borderId="38" xfId="3" applyNumberFormat="1" applyFont="1" applyFill="1" applyBorder="1" applyAlignment="1">
      <alignment horizontal="distributed" vertical="center"/>
    </xf>
    <xf numFmtId="177" fontId="5" fillId="0" borderId="38" xfId="3" applyNumberFormat="1" applyFont="1" applyFill="1" applyBorder="1" applyAlignment="1">
      <alignment horizontal="distributed" vertical="center"/>
    </xf>
    <xf numFmtId="181" fontId="6" fillId="0" borderId="43" xfId="3" applyNumberFormat="1" applyFont="1" applyFill="1" applyBorder="1" applyAlignment="1">
      <alignment horizontal="distributed" vertical="center"/>
    </xf>
    <xf numFmtId="177" fontId="5" fillId="0" borderId="38" xfId="3" applyNumberFormat="1" applyFont="1" applyFill="1" applyBorder="1" applyAlignment="1">
      <alignment horizontal="distributed" vertical="center" shrinkToFit="1"/>
    </xf>
    <xf numFmtId="181" fontId="6" fillId="0" borderId="38" xfId="3" applyNumberFormat="1" applyFont="1" applyFill="1" applyBorder="1" applyAlignment="1">
      <alignment vertical="center" shrinkToFit="1"/>
    </xf>
    <xf numFmtId="177" fontId="5" fillId="0" borderId="21" xfId="3" applyNumberFormat="1" applyFont="1" applyFill="1" applyBorder="1" applyAlignment="1">
      <alignment horizontal="distributed" vertical="center"/>
    </xf>
    <xf numFmtId="177" fontId="5" fillId="0" borderId="26" xfId="3" applyNumberFormat="1" applyFont="1" applyFill="1" applyBorder="1" applyAlignment="1">
      <alignment horizontal="distributed" vertical="center"/>
    </xf>
    <xf numFmtId="0" fontId="9" fillId="0" borderId="26" xfId="4" applyFont="1" applyFill="1" applyBorder="1" applyAlignment="1">
      <alignment vertical="center"/>
    </xf>
    <xf numFmtId="181" fontId="5" fillId="0" borderId="69" xfId="3" applyNumberFormat="1" applyFont="1" applyFill="1" applyBorder="1" applyAlignment="1">
      <alignment horizontal="center" vertical="center" wrapText="1"/>
    </xf>
    <xf numFmtId="177" fontId="5" fillId="0" borderId="27" xfId="3" applyNumberFormat="1" applyFont="1" applyFill="1" applyBorder="1" applyAlignment="1">
      <alignment horizontal="distributed" vertical="center"/>
    </xf>
    <xf numFmtId="181" fontId="5" fillId="0" borderId="28" xfId="3" applyNumberFormat="1" applyFont="1" applyFill="1" applyBorder="1" applyAlignment="1">
      <alignment horizontal="center" vertical="center" wrapText="1"/>
    </xf>
    <xf numFmtId="177" fontId="16" fillId="0" borderId="28" xfId="3" applyNumberFormat="1" applyFont="1" applyFill="1" applyBorder="1" applyAlignment="1">
      <alignment vertical="center" shrinkToFit="1"/>
    </xf>
    <xf numFmtId="177" fontId="5" fillId="0" borderId="28" xfId="3" applyNumberFormat="1" applyFont="1" applyFill="1" applyBorder="1" applyAlignment="1">
      <alignment horizontal="distributed" vertical="center"/>
    </xf>
    <xf numFmtId="0" fontId="5" fillId="0" borderId="28" xfId="3" applyFont="1" applyFill="1" applyBorder="1" applyAlignment="1">
      <alignment vertical="center" shrinkToFit="1"/>
    </xf>
    <xf numFmtId="181" fontId="6" fillId="0" borderId="69" xfId="3" applyNumberFormat="1" applyFont="1" applyFill="1" applyBorder="1" applyAlignment="1">
      <alignment horizontal="center" vertical="center" wrapText="1"/>
    </xf>
    <xf numFmtId="177" fontId="16" fillId="0" borderId="29" xfId="3" quotePrefix="1" applyNumberFormat="1" applyFont="1" applyFill="1" applyBorder="1" applyAlignment="1">
      <alignment horizontal="center" vertical="center" wrapText="1"/>
    </xf>
    <xf numFmtId="177" fontId="5" fillId="0" borderId="37" xfId="3" applyNumberFormat="1" applyFont="1" applyFill="1" applyBorder="1" applyAlignment="1">
      <alignment horizontal="distributed" vertical="center"/>
    </xf>
    <xf numFmtId="177" fontId="5" fillId="0" borderId="13" xfId="3" applyNumberFormat="1" applyFont="1" applyFill="1" applyBorder="1" applyAlignment="1">
      <alignment horizontal="right" vertical="center"/>
    </xf>
    <xf numFmtId="177" fontId="5" fillId="0" borderId="40" xfId="3" applyNumberFormat="1" applyFont="1" applyFill="1" applyBorder="1" applyAlignment="1">
      <alignment horizontal="right" vertical="center"/>
    </xf>
    <xf numFmtId="181" fontId="5" fillId="0" borderId="39" xfId="3" applyNumberFormat="1" applyFont="1" applyFill="1" applyBorder="1" applyAlignment="1">
      <alignment vertical="center"/>
    </xf>
    <xf numFmtId="177" fontId="5" fillId="0" borderId="16" xfId="3" applyNumberFormat="1" applyFont="1" applyFill="1" applyBorder="1" applyAlignment="1">
      <alignment horizontal="right" vertical="center"/>
    </xf>
    <xf numFmtId="177" fontId="5" fillId="0" borderId="39" xfId="3" applyNumberFormat="1" applyFont="1" applyFill="1" applyBorder="1" applyAlignment="1">
      <alignment horizontal="right" vertical="center"/>
    </xf>
    <xf numFmtId="177" fontId="5" fillId="0" borderId="17" xfId="3" applyNumberFormat="1" applyFont="1" applyFill="1" applyBorder="1" applyAlignment="1">
      <alignment vertical="center"/>
    </xf>
    <xf numFmtId="177" fontId="5" fillId="0" borderId="59" xfId="3" applyNumberFormat="1" applyFont="1" applyFill="1" applyBorder="1" applyAlignment="1">
      <alignment horizontal="distributed" vertical="center"/>
    </xf>
    <xf numFmtId="177" fontId="5" fillId="0" borderId="67" xfId="3" applyNumberFormat="1" applyFont="1" applyFill="1" applyBorder="1" applyAlignment="1">
      <alignment horizontal="right" vertical="center"/>
    </xf>
    <xf numFmtId="181" fontId="5" fillId="0" borderId="60" xfId="3" applyNumberFormat="1" applyFont="1" applyFill="1" applyBorder="1" applyAlignment="1">
      <alignment vertical="center"/>
    </xf>
    <xf numFmtId="177" fontId="5" fillId="0" borderId="60" xfId="3" applyNumberFormat="1" applyFont="1" applyFill="1" applyBorder="1" applyAlignment="1">
      <alignment horizontal="right" vertical="center"/>
    </xf>
    <xf numFmtId="177" fontId="5" fillId="0" borderId="62" xfId="3" applyNumberFormat="1" applyFont="1" applyFill="1" applyBorder="1" applyAlignment="1">
      <alignment vertical="center"/>
    </xf>
    <xf numFmtId="177" fontId="5" fillId="0" borderId="24" xfId="3" applyNumberFormat="1" applyFont="1" applyFill="1" applyBorder="1" applyAlignment="1">
      <alignment horizontal="distributed" vertical="center"/>
    </xf>
    <xf numFmtId="177" fontId="5" fillId="0" borderId="30" xfId="3" applyNumberFormat="1" applyFont="1" applyFill="1" applyBorder="1" applyAlignment="1">
      <alignment horizontal="right" vertical="center"/>
    </xf>
    <xf numFmtId="177" fontId="5" fillId="0" borderId="25" xfId="3" applyNumberFormat="1" applyFont="1" applyFill="1" applyBorder="1" applyAlignment="1">
      <alignment horizontal="right" vertical="center"/>
    </xf>
    <xf numFmtId="181" fontId="5" fillId="0" borderId="22" xfId="3" applyNumberFormat="1" applyFont="1" applyFill="1" applyBorder="1" applyAlignment="1">
      <alignment vertical="center"/>
    </xf>
    <xf numFmtId="177" fontId="5" fillId="0" borderId="22" xfId="3" applyNumberFormat="1" applyFont="1" applyFill="1" applyBorder="1" applyAlignment="1">
      <alignment horizontal="right" vertical="center"/>
    </xf>
    <xf numFmtId="177" fontId="5" fillId="0" borderId="23" xfId="3" applyNumberFormat="1" applyFont="1" applyFill="1" applyBorder="1" applyAlignment="1">
      <alignment vertical="center"/>
    </xf>
    <xf numFmtId="177" fontId="5" fillId="0" borderId="56" xfId="3" applyNumberFormat="1" applyFont="1" applyFill="1" applyBorder="1" applyAlignment="1">
      <alignment horizontal="distributed" vertical="center"/>
    </xf>
    <xf numFmtId="181" fontId="5" fillId="0" borderId="31" xfId="3" applyNumberFormat="1" applyFont="1" applyFill="1" applyBorder="1" applyAlignment="1">
      <alignment vertical="center"/>
    </xf>
    <xf numFmtId="177" fontId="5" fillId="0" borderId="31" xfId="3" applyNumberFormat="1" applyFont="1" applyFill="1" applyBorder="1" applyAlignment="1">
      <alignment horizontal="right" vertical="center"/>
    </xf>
    <xf numFmtId="177" fontId="5" fillId="0" borderId="14" xfId="3" applyNumberFormat="1" applyFont="1" applyFill="1" applyBorder="1" applyAlignment="1">
      <alignment vertical="center"/>
    </xf>
    <xf numFmtId="177" fontId="5" fillId="0" borderId="61" xfId="3" applyNumberFormat="1" applyFont="1" applyFill="1" applyBorder="1" applyAlignment="1">
      <alignment horizontal="right" vertical="center"/>
    </xf>
    <xf numFmtId="177" fontId="5" fillId="0" borderId="32" xfId="3" applyNumberFormat="1" applyFont="1" applyFill="1" applyBorder="1" applyAlignment="1">
      <alignment horizontal="right" vertical="center"/>
    </xf>
    <xf numFmtId="177" fontId="5" fillId="0" borderId="27" xfId="3" applyNumberFormat="1" applyFont="1" applyFill="1" applyBorder="1" applyAlignment="1">
      <alignment horizontal="right" vertical="center"/>
    </xf>
    <xf numFmtId="177" fontId="5" fillId="0" borderId="1" xfId="3" applyNumberFormat="1" applyFont="1" applyFill="1" applyBorder="1" applyAlignment="1">
      <alignment horizontal="right" vertical="center"/>
    </xf>
    <xf numFmtId="181" fontId="5" fillId="0" borderId="28" xfId="3" applyNumberFormat="1" applyFont="1" applyFill="1" applyBorder="1" applyAlignment="1">
      <alignment vertical="center"/>
    </xf>
    <xf numFmtId="177" fontId="5" fillId="0" borderId="28" xfId="3" applyNumberFormat="1" applyFont="1" applyFill="1" applyBorder="1" applyAlignment="1">
      <alignment horizontal="right" vertical="center"/>
    </xf>
    <xf numFmtId="177" fontId="5" fillId="0" borderId="29" xfId="3" applyNumberFormat="1" applyFont="1" applyFill="1" applyBorder="1" applyAlignment="1">
      <alignment vertical="center"/>
    </xf>
    <xf numFmtId="177" fontId="5" fillId="0" borderId="20" xfId="3" applyNumberFormat="1" applyFont="1" applyFill="1" applyBorder="1" applyAlignment="1">
      <alignment horizontal="distributed" vertical="center"/>
    </xf>
    <xf numFmtId="177" fontId="5" fillId="0" borderId="55" xfId="3" applyNumberFormat="1" applyFont="1" applyFill="1" applyBorder="1" applyAlignment="1">
      <alignment horizontal="right" vertical="center"/>
    </xf>
    <xf numFmtId="177" fontId="5" fillId="0" borderId="18" xfId="3" applyNumberFormat="1" applyFont="1" applyFill="1" applyBorder="1" applyAlignment="1">
      <alignment horizontal="right" vertical="center"/>
    </xf>
    <xf numFmtId="181" fontId="5" fillId="0" borderId="52" xfId="3" applyNumberFormat="1" applyFont="1" applyFill="1" applyBorder="1" applyAlignment="1">
      <alignment vertical="center"/>
    </xf>
    <xf numFmtId="177" fontId="5" fillId="0" borderId="52" xfId="3" applyNumberFormat="1" applyFont="1" applyFill="1" applyBorder="1" applyAlignment="1">
      <alignment horizontal="right" vertical="center"/>
    </xf>
    <xf numFmtId="177" fontId="5" fillId="0" borderId="53" xfId="3" applyNumberFormat="1" applyFont="1" applyFill="1" applyBorder="1" applyAlignment="1">
      <alignment vertical="center"/>
    </xf>
    <xf numFmtId="177" fontId="5" fillId="0" borderId="0" xfId="3" applyNumberFormat="1" applyFont="1" applyFill="1" applyAlignment="1">
      <alignment vertical="center"/>
    </xf>
    <xf numFmtId="177" fontId="5" fillId="0" borderId="0" xfId="3" applyNumberFormat="1" applyFont="1" applyFill="1" applyAlignment="1">
      <alignment horizontal="distributed" vertical="center"/>
    </xf>
    <xf numFmtId="177" fontId="5" fillId="0" borderId="0" xfId="3" applyNumberFormat="1" applyFont="1" applyFill="1" applyAlignment="1">
      <alignment horizontal="center" vertical="center"/>
    </xf>
    <xf numFmtId="176" fontId="5" fillId="0" borderId="0" xfId="3" applyNumberFormat="1" applyFont="1" applyFill="1" applyAlignment="1">
      <alignment horizontal="distributed" vertical="center"/>
    </xf>
    <xf numFmtId="176" fontId="5" fillId="0" borderId="0" xfId="3" applyNumberFormat="1" applyFont="1" applyFill="1" applyAlignment="1" applyProtection="1">
      <alignment horizontal="distributed" vertical="center"/>
      <protection locked="0"/>
    </xf>
    <xf numFmtId="38" fontId="5" fillId="0" borderId="0" xfId="5" applyFont="1" applyAlignment="1">
      <alignment vertical="center"/>
    </xf>
    <xf numFmtId="38" fontId="19" fillId="0" borderId="0" xfId="5" applyFont="1" applyAlignment="1">
      <alignment vertical="top"/>
    </xf>
    <xf numFmtId="38" fontId="15" fillId="0" borderId="0" xfId="5" applyFont="1" applyAlignment="1">
      <alignment vertical="top"/>
    </xf>
    <xf numFmtId="38" fontId="5" fillId="0" borderId="0" xfId="5" applyFont="1" applyBorder="1" applyAlignment="1">
      <alignment vertical="top"/>
    </xf>
    <xf numFmtId="38" fontId="1" fillId="0" borderId="0" xfId="5" applyFont="1" applyAlignment="1">
      <alignment vertical="top"/>
    </xf>
    <xf numFmtId="38" fontId="5" fillId="0" borderId="0" xfId="5" applyFont="1" applyAlignment="1">
      <alignment horizontal="center" vertical="center"/>
    </xf>
    <xf numFmtId="38" fontId="5" fillId="2" borderId="2" xfId="5" applyFont="1" applyFill="1" applyBorder="1" applyAlignment="1">
      <alignment horizontal="distributed" vertical="distributed"/>
    </xf>
    <xf numFmtId="38" fontId="5" fillId="0" borderId="0" xfId="5" applyFont="1" applyAlignment="1">
      <alignment horizontal="right" vertical="center"/>
    </xf>
    <xf numFmtId="38" fontId="5" fillId="2" borderId="9" xfId="5" applyFont="1" applyFill="1" applyBorder="1" applyAlignment="1">
      <alignment horizontal="distributed" vertical="distributed"/>
    </xf>
    <xf numFmtId="38" fontId="5" fillId="2" borderId="20" xfId="5" applyFont="1" applyFill="1" applyBorder="1" applyAlignment="1">
      <alignment horizontal="center" vertical="center"/>
    </xf>
    <xf numFmtId="38" fontId="5" fillId="2" borderId="18" xfId="5" applyFont="1" applyFill="1" applyBorder="1" applyAlignment="1">
      <alignment horizontal="center" vertical="center"/>
    </xf>
    <xf numFmtId="38" fontId="5" fillId="2" borderId="40" xfId="5" applyFont="1" applyFill="1" applyBorder="1" applyAlignment="1">
      <alignment horizontal="center" vertical="center"/>
    </xf>
    <xf numFmtId="38" fontId="5" fillId="2" borderId="0" xfId="5" applyFont="1" applyFill="1" applyBorder="1" applyAlignment="1">
      <alignment horizontal="center" vertical="center"/>
    </xf>
    <xf numFmtId="38" fontId="5" fillId="0" borderId="18" xfId="5" applyFont="1" applyBorder="1" applyAlignment="1">
      <alignment horizontal="center" vertical="center"/>
    </xf>
    <xf numFmtId="38" fontId="5" fillId="2" borderId="21" xfId="5" applyFont="1" applyFill="1" applyBorder="1" applyAlignment="1">
      <alignment horizontal="distributed" vertical="distributed"/>
    </xf>
    <xf numFmtId="38" fontId="5" fillId="2" borderId="68" xfId="5" applyFont="1" applyFill="1" applyBorder="1" applyAlignment="1">
      <alignment horizontal="distributed" vertical="distributed"/>
    </xf>
    <xf numFmtId="38" fontId="5" fillId="0" borderId="6" xfId="5" applyFont="1" applyBorder="1" applyAlignment="1">
      <alignment horizontal="right" vertical="center"/>
    </xf>
    <xf numFmtId="38" fontId="5" fillId="0" borderId="77" xfId="5" applyFont="1" applyBorder="1" applyAlignment="1">
      <alignment horizontal="right" vertical="center"/>
    </xf>
    <xf numFmtId="38" fontId="5" fillId="0" borderId="79" xfId="5" applyFont="1" applyBorder="1" applyAlignment="1">
      <alignment horizontal="right" vertical="center"/>
    </xf>
    <xf numFmtId="38" fontId="5" fillId="0" borderId="10" xfId="5" applyFont="1" applyBorder="1" applyAlignment="1">
      <alignment horizontal="right" vertical="center"/>
    </xf>
    <xf numFmtId="38" fontId="5" fillId="0" borderId="57" xfId="5" applyFont="1" applyBorder="1" applyAlignment="1">
      <alignment horizontal="right" vertical="center"/>
    </xf>
    <xf numFmtId="38" fontId="5" fillId="0" borderId="77" xfId="5" applyFont="1" applyBorder="1" applyAlignment="1">
      <alignment vertical="center"/>
    </xf>
    <xf numFmtId="38" fontId="5" fillId="0" borderId="35" xfId="5" applyFont="1" applyBorder="1" applyAlignment="1">
      <alignment vertical="center"/>
    </xf>
    <xf numFmtId="38" fontId="5" fillId="2" borderId="46" xfId="5" applyFont="1" applyFill="1" applyBorder="1" applyAlignment="1">
      <alignment horizontal="distributed" vertical="distributed"/>
    </xf>
    <xf numFmtId="38" fontId="5" fillId="2" borderId="37" xfId="5" quotePrefix="1" applyFont="1" applyFill="1" applyBorder="1" applyAlignment="1">
      <alignment horizontal="right" vertical="center"/>
    </xf>
    <xf numFmtId="38" fontId="5" fillId="2" borderId="40" xfId="5" quotePrefix="1" applyFont="1" applyFill="1" applyBorder="1" applyAlignment="1">
      <alignment horizontal="right" vertical="center"/>
    </xf>
    <xf numFmtId="38" fontId="5" fillId="0" borderId="48" xfId="5" applyFont="1" applyBorder="1" applyAlignment="1">
      <alignment horizontal="right" vertical="center"/>
    </xf>
    <xf numFmtId="38" fontId="5" fillId="0" borderId="40" xfId="5" applyFont="1" applyBorder="1" applyAlignment="1">
      <alignment horizontal="right" vertical="center"/>
    </xf>
    <xf numFmtId="38" fontId="5" fillId="0" borderId="47" xfId="5" applyFont="1" applyBorder="1" applyAlignment="1">
      <alignment vertical="center"/>
    </xf>
    <xf numFmtId="38" fontId="5" fillId="0" borderId="41" xfId="5" applyFont="1" applyBorder="1" applyAlignment="1">
      <alignment vertical="center"/>
    </xf>
    <xf numFmtId="38" fontId="5" fillId="2" borderId="51" xfId="5" applyFont="1" applyFill="1" applyBorder="1" applyAlignment="1">
      <alignment horizontal="distributed" vertical="distributed"/>
    </xf>
    <xf numFmtId="38" fontId="5" fillId="2" borderId="24" xfId="5" quotePrefix="1" applyFont="1" applyFill="1" applyBorder="1" applyAlignment="1">
      <alignment horizontal="right" vertical="center"/>
    </xf>
    <xf numFmtId="38" fontId="5" fillId="2" borderId="25" xfId="5" quotePrefix="1" applyFont="1" applyFill="1" applyBorder="1" applyAlignment="1">
      <alignment horizontal="right" vertical="center"/>
    </xf>
    <xf numFmtId="38" fontId="5" fillId="0" borderId="49" xfId="5" applyFont="1" applyBorder="1" applyAlignment="1">
      <alignment horizontal="right" vertical="center"/>
    </xf>
    <xf numFmtId="38" fontId="5" fillId="0" borderId="25" xfId="5" applyFont="1" applyBorder="1" applyAlignment="1">
      <alignment horizontal="right" vertical="center"/>
    </xf>
    <xf numFmtId="38" fontId="5" fillId="0" borderId="78" xfId="5" applyFont="1" applyBorder="1" applyAlignment="1">
      <alignment vertical="center"/>
    </xf>
    <xf numFmtId="38" fontId="5" fillId="0" borderId="50" xfId="5" applyFont="1" applyBorder="1" applyAlignment="1">
      <alignment vertical="center"/>
    </xf>
    <xf numFmtId="38" fontId="5" fillId="2" borderId="56" xfId="5" quotePrefix="1" applyFont="1" applyFill="1" applyBorder="1" applyAlignment="1">
      <alignment horizontal="right" vertical="center"/>
    </xf>
    <xf numFmtId="38" fontId="5" fillId="2" borderId="32" xfId="5" quotePrefix="1" applyFont="1" applyFill="1" applyBorder="1" applyAlignment="1">
      <alignment horizontal="right" vertical="center"/>
    </xf>
    <xf numFmtId="38" fontId="5" fillId="0" borderId="32" xfId="5" applyFont="1" applyBorder="1" applyAlignment="1">
      <alignment horizontal="right" vertical="center"/>
    </xf>
    <xf numFmtId="38" fontId="5" fillId="2" borderId="57" xfId="5" quotePrefix="1" applyFont="1" applyFill="1" applyBorder="1" applyAlignment="1">
      <alignment horizontal="right" vertical="center"/>
    </xf>
    <xf numFmtId="38" fontId="5" fillId="0" borderId="57" xfId="5" applyNumberFormat="1" applyFont="1" applyBorder="1" applyAlignment="1">
      <alignment horizontal="right" vertical="center"/>
    </xf>
    <xf numFmtId="38" fontId="5" fillId="0" borderId="48" xfId="5" applyNumberFormat="1" applyFont="1" applyBorder="1" applyAlignment="1">
      <alignment horizontal="right" vertical="center"/>
    </xf>
    <xf numFmtId="38" fontId="5" fillId="2" borderId="51" xfId="5" applyFont="1" applyFill="1" applyBorder="1" applyAlignment="1">
      <alignment horizontal="distributed" vertical="center"/>
    </xf>
    <xf numFmtId="38" fontId="5" fillId="0" borderId="49" xfId="5" applyNumberFormat="1" applyFont="1" applyBorder="1" applyAlignment="1">
      <alignment horizontal="right" vertical="center"/>
    </xf>
    <xf numFmtId="38" fontId="5" fillId="2" borderId="74" xfId="5" applyFont="1" applyFill="1" applyBorder="1" applyAlignment="1">
      <alignment horizontal="distributed" vertical="center"/>
    </xf>
    <xf numFmtId="38" fontId="5" fillId="2" borderId="5" xfId="5" quotePrefix="1" applyFont="1" applyFill="1" applyBorder="1" applyAlignment="1">
      <alignment horizontal="right" vertical="center"/>
    </xf>
    <xf numFmtId="38" fontId="5" fillId="2" borderId="3" xfId="5" quotePrefix="1" applyFont="1" applyFill="1" applyBorder="1" applyAlignment="1">
      <alignment horizontal="right" vertical="center"/>
    </xf>
    <xf numFmtId="38" fontId="5" fillId="0" borderId="66" xfId="5" applyFont="1" applyBorder="1" applyAlignment="1">
      <alignment horizontal="right" vertical="center"/>
    </xf>
    <xf numFmtId="38" fontId="5" fillId="0" borderId="3" xfId="5" applyFont="1" applyBorder="1" applyAlignment="1">
      <alignment horizontal="right" vertical="center"/>
    </xf>
    <xf numFmtId="38" fontId="5" fillId="0" borderId="7" xfId="5" applyFont="1" applyBorder="1" applyAlignment="1">
      <alignment vertical="center"/>
    </xf>
    <xf numFmtId="38" fontId="5" fillId="0" borderId="4" xfId="5" applyFont="1" applyBorder="1" applyAlignment="1">
      <alignment vertical="center"/>
    </xf>
    <xf numFmtId="38" fontId="5" fillId="2" borderId="34" xfId="5" applyFont="1" applyFill="1" applyBorder="1" applyAlignment="1">
      <alignment horizontal="distributed" vertical="center"/>
    </xf>
    <xf numFmtId="38" fontId="5" fillId="2" borderId="46" xfId="5" applyFont="1" applyFill="1" applyBorder="1" applyAlignment="1">
      <alignment horizontal="distributed" vertical="center"/>
    </xf>
    <xf numFmtId="38" fontId="5" fillId="2" borderId="58" xfId="5" applyFont="1" applyFill="1" applyBorder="1" applyAlignment="1">
      <alignment horizontal="distributed" vertical="center"/>
    </xf>
    <xf numFmtId="38" fontId="5" fillId="2" borderId="59" xfId="5" quotePrefix="1" applyFont="1" applyFill="1" applyBorder="1" applyAlignment="1">
      <alignment horizontal="right" vertical="center"/>
    </xf>
    <xf numFmtId="38" fontId="5" fillId="2" borderId="61" xfId="5" quotePrefix="1" applyFont="1" applyFill="1" applyBorder="1" applyAlignment="1">
      <alignment horizontal="right" vertical="center"/>
    </xf>
    <xf numFmtId="38" fontId="5" fillId="0" borderId="63" xfId="5" applyFont="1" applyBorder="1" applyAlignment="1">
      <alignment horizontal="right" vertical="center"/>
    </xf>
    <xf numFmtId="38" fontId="5" fillId="0" borderId="61" xfId="5" applyFont="1" applyBorder="1" applyAlignment="1">
      <alignment horizontal="right" vertical="center"/>
    </xf>
    <xf numFmtId="38" fontId="5" fillId="0" borderId="75" xfId="5" applyFont="1" applyBorder="1" applyAlignment="1">
      <alignment vertical="center"/>
    </xf>
    <xf numFmtId="38" fontId="5" fillId="0" borderId="45" xfId="5" applyFont="1" applyBorder="1" applyAlignment="1">
      <alignment vertical="center"/>
    </xf>
    <xf numFmtId="38" fontId="5" fillId="2" borderId="68" xfId="5" applyFont="1" applyFill="1" applyBorder="1" applyAlignment="1">
      <alignment horizontal="distributed" vertical="center"/>
    </xf>
    <xf numFmtId="38" fontId="5" fillId="2" borderId="20" xfId="5" quotePrefix="1" applyFont="1" applyFill="1" applyBorder="1" applyAlignment="1">
      <alignment horizontal="right" vertical="center"/>
    </xf>
    <xf numFmtId="38" fontId="5" fillId="2" borderId="18" xfId="5" quotePrefix="1" applyFont="1" applyFill="1" applyBorder="1" applyAlignment="1">
      <alignment horizontal="right" vertical="center"/>
    </xf>
    <xf numFmtId="38" fontId="5" fillId="0" borderId="54" xfId="5" applyFont="1" applyBorder="1" applyAlignment="1">
      <alignment horizontal="right" vertical="center"/>
    </xf>
    <xf numFmtId="38" fontId="5" fillId="0" borderId="18" xfId="5" applyFont="1" applyBorder="1" applyAlignment="1">
      <alignment horizontal="right" vertical="center"/>
    </xf>
    <xf numFmtId="38" fontId="5" fillId="0" borderId="36" xfId="5" applyFont="1" applyBorder="1" applyAlignment="1">
      <alignment vertical="center"/>
    </xf>
    <xf numFmtId="38" fontId="5" fillId="0" borderId="19" xfId="5" applyFont="1" applyBorder="1" applyAlignment="1">
      <alignment vertical="center"/>
    </xf>
    <xf numFmtId="38" fontId="5" fillId="2" borderId="9" xfId="5" applyFont="1" applyFill="1" applyBorder="1" applyAlignment="1">
      <alignment horizontal="distributed" vertical="center"/>
    </xf>
    <xf numFmtId="38" fontId="5" fillId="0" borderId="5" xfId="5" applyFont="1" applyBorder="1" applyAlignment="1">
      <alignment horizontal="distributed" vertical="center"/>
    </xf>
    <xf numFmtId="38" fontId="5" fillId="2" borderId="5" xfId="5" applyFont="1" applyFill="1" applyBorder="1" applyAlignment="1">
      <alignment horizontal="right" vertical="center"/>
    </xf>
    <xf numFmtId="38" fontId="5" fillId="2" borderId="3" xfId="5" applyFont="1" applyFill="1" applyBorder="1" applyAlignment="1">
      <alignment horizontal="right" vertical="center"/>
    </xf>
    <xf numFmtId="38" fontId="5" fillId="0" borderId="66" xfId="5" applyNumberFormat="1" applyFont="1" applyBorder="1" applyAlignment="1">
      <alignment horizontal="right" vertical="center"/>
    </xf>
    <xf numFmtId="38" fontId="5" fillId="0" borderId="10" xfId="5" applyFont="1" applyBorder="1" applyAlignment="1">
      <alignment horizontal="distributed" vertical="center"/>
    </xf>
    <xf numFmtId="38" fontId="5" fillId="2" borderId="10" xfId="5" applyFont="1" applyFill="1" applyBorder="1" applyAlignment="1">
      <alignment horizontal="right" vertical="center"/>
    </xf>
    <xf numFmtId="38" fontId="5" fillId="0" borderId="10" xfId="5" applyNumberFormat="1" applyFont="1" applyBorder="1" applyAlignment="1">
      <alignment horizontal="right" vertical="center"/>
    </xf>
    <xf numFmtId="38" fontId="5" fillId="0" borderId="10" xfId="5" applyFont="1" applyBorder="1" applyAlignment="1">
      <alignment vertical="center"/>
    </xf>
    <xf numFmtId="38" fontId="5" fillId="0" borderId="0" xfId="5" applyFont="1" applyBorder="1" applyAlignment="1">
      <alignment horizontal="center" vertical="center"/>
    </xf>
    <xf numFmtId="38" fontId="5" fillId="0" borderId="0" xfId="5" applyFont="1" applyAlignment="1">
      <alignment horizontal="distributed" vertical="center"/>
    </xf>
    <xf numFmtId="38" fontId="16" fillId="0" borderId="0" xfId="5" applyFont="1" applyAlignment="1">
      <alignment vertical="center"/>
    </xf>
    <xf numFmtId="38" fontId="16" fillId="0" borderId="0" xfId="5" applyFont="1" applyAlignment="1">
      <alignment horizontal="left" vertical="center"/>
    </xf>
    <xf numFmtId="38" fontId="5" fillId="0" borderId="0" xfId="5" applyFont="1" applyAlignment="1" applyProtection="1">
      <alignment horizontal="distributed" vertical="center"/>
      <protection locked="0"/>
    </xf>
    <xf numFmtId="176" fontId="2" fillId="0" borderId="0" xfId="3" applyNumberFormat="1" applyFont="1" applyFill="1" applyAlignment="1">
      <alignment vertical="center"/>
    </xf>
    <xf numFmtId="176" fontId="5" fillId="0" borderId="0" xfId="3" applyNumberFormat="1" applyFont="1" applyFill="1" applyBorder="1" applyAlignment="1">
      <alignment vertical="center"/>
    </xf>
    <xf numFmtId="176" fontId="19" fillId="0" borderId="0" xfId="3" applyNumberFormat="1" applyFont="1" applyFill="1" applyAlignment="1">
      <alignment vertical="top"/>
    </xf>
    <xf numFmtId="176" fontId="16" fillId="0" borderId="6" xfId="3" applyNumberFormat="1" applyFont="1" applyFill="1" applyBorder="1" applyAlignment="1">
      <alignment horizontal="distributed" vertical="center"/>
    </xf>
    <xf numFmtId="176" fontId="16" fillId="0" borderId="10" xfId="3" applyNumberFormat="1" applyFont="1" applyFill="1" applyBorder="1" applyAlignment="1">
      <alignment horizontal="distributed" vertical="center"/>
    </xf>
    <xf numFmtId="176" fontId="16" fillId="0" borderId="10" xfId="3" applyNumberFormat="1" applyFont="1" applyFill="1" applyBorder="1" applyAlignment="1">
      <alignment vertical="center"/>
    </xf>
    <xf numFmtId="176" fontId="16" fillId="0" borderId="10" xfId="3" applyNumberFormat="1" applyFont="1" applyFill="1" applyBorder="1" applyAlignment="1">
      <alignment horizontal="center" vertical="center"/>
    </xf>
    <xf numFmtId="176" fontId="16" fillId="0" borderId="11" xfId="3" applyNumberFormat="1" applyFont="1" applyFill="1" applyBorder="1" applyAlignment="1">
      <alignment horizontal="center" vertical="center"/>
    </xf>
    <xf numFmtId="176" fontId="16" fillId="0" borderId="2" xfId="3" applyNumberFormat="1" applyFont="1" applyFill="1" applyBorder="1" applyAlignment="1">
      <alignment horizontal="left" vertical="center"/>
    </xf>
    <xf numFmtId="176" fontId="16" fillId="0" borderId="6" xfId="3" applyNumberFormat="1" applyFont="1" applyFill="1" applyBorder="1" applyAlignment="1">
      <alignment vertical="center"/>
    </xf>
    <xf numFmtId="0" fontId="5" fillId="0" borderId="10" xfId="3" applyFont="1" applyFill="1" applyBorder="1" applyAlignment="1">
      <alignment vertical="center"/>
    </xf>
    <xf numFmtId="176" fontId="16" fillId="0" borderId="0" xfId="3" applyNumberFormat="1" applyFont="1" applyFill="1" applyBorder="1" applyAlignment="1">
      <alignment horizontal="center" vertical="center"/>
    </xf>
    <xf numFmtId="176" fontId="16" fillId="0" borderId="0" xfId="3" applyNumberFormat="1" applyFont="1" applyFill="1" applyAlignment="1">
      <alignment horizontal="distributed" vertical="center"/>
    </xf>
    <xf numFmtId="176" fontId="16" fillId="0" borderId="0" xfId="3" applyNumberFormat="1" applyFont="1" applyFill="1" applyBorder="1" applyAlignment="1">
      <alignment horizontal="distributed" vertical="center"/>
    </xf>
    <xf numFmtId="176" fontId="16" fillId="0" borderId="12" xfId="3" applyNumberFormat="1" applyFont="1" applyFill="1" applyBorder="1" applyAlignment="1">
      <alignment horizontal="center" vertical="center"/>
    </xf>
    <xf numFmtId="176" fontId="16" fillId="0" borderId="71" xfId="3" applyNumberFormat="1" applyFont="1" applyFill="1" applyBorder="1" applyAlignment="1">
      <alignment horizontal="center" vertical="center"/>
    </xf>
    <xf numFmtId="176" fontId="16" fillId="0" borderId="63" xfId="3" applyNumberFormat="1" applyFont="1" applyFill="1" applyBorder="1" applyAlignment="1">
      <alignment horizontal="centerContinuous" vertical="center"/>
    </xf>
    <xf numFmtId="176" fontId="16" fillId="0" borderId="61" xfId="3" applyNumberFormat="1" applyFont="1" applyFill="1" applyBorder="1" applyAlignment="1">
      <alignment horizontal="centerContinuous" vertical="center"/>
    </xf>
    <xf numFmtId="176" fontId="16" fillId="0" borderId="45" xfId="3" applyNumberFormat="1" applyFont="1" applyFill="1" applyBorder="1" applyAlignment="1">
      <alignment horizontal="centerContinuous" vertical="center"/>
    </xf>
    <xf numFmtId="0" fontId="16" fillId="0" borderId="0" xfId="3" applyFont="1" applyFill="1" applyBorder="1" applyAlignment="1">
      <alignment horizontal="center" vertical="center" shrinkToFit="1"/>
    </xf>
    <xf numFmtId="176" fontId="16" fillId="0" borderId="26" xfId="3" applyNumberFormat="1" applyFont="1" applyFill="1" applyBorder="1" applyAlignment="1">
      <alignment horizontal="distributed" vertical="center"/>
    </xf>
    <xf numFmtId="49" fontId="16" fillId="0" borderId="76" xfId="3" applyNumberFormat="1" applyFont="1" applyFill="1" applyBorder="1" applyAlignment="1">
      <alignment horizontal="center" vertical="center"/>
    </xf>
    <xf numFmtId="176" fontId="16" fillId="0" borderId="49" xfId="3" applyNumberFormat="1" applyFont="1" applyFill="1" applyBorder="1" applyAlignment="1">
      <alignment horizontal="center" vertical="center" wrapText="1"/>
    </xf>
    <xf numFmtId="176" fontId="16" fillId="0" borderId="22" xfId="3" applyNumberFormat="1" applyFont="1" applyFill="1" applyBorder="1" applyAlignment="1">
      <alignment horizontal="center" vertical="center" wrapText="1"/>
    </xf>
    <xf numFmtId="176" fontId="16" fillId="0" borderId="70" xfId="3" applyNumberFormat="1" applyFont="1" applyFill="1" applyBorder="1" applyAlignment="1">
      <alignment horizontal="center" vertical="center" wrapText="1"/>
    </xf>
    <xf numFmtId="176" fontId="16" fillId="0" borderId="20" xfId="3" applyNumberFormat="1" applyFont="1" applyFill="1" applyBorder="1" applyAlignment="1">
      <alignment horizontal="distributed" vertical="center"/>
    </xf>
    <xf numFmtId="176" fontId="16" fillId="0" borderId="20" xfId="3" applyNumberFormat="1" applyFont="1" applyFill="1" applyBorder="1" applyAlignment="1">
      <alignment horizontal="right" vertical="center"/>
    </xf>
    <xf numFmtId="176" fontId="16" fillId="0" borderId="31" xfId="3" applyNumberFormat="1" applyFont="1" applyFill="1" applyBorder="1" applyAlignment="1">
      <alignment horizontal="right" vertical="center"/>
    </xf>
    <xf numFmtId="177" fontId="16" fillId="0" borderId="77" xfId="3" applyNumberFormat="1" applyFont="1" applyFill="1" applyBorder="1" applyAlignment="1">
      <alignment horizontal="right" vertical="center"/>
    </xf>
    <xf numFmtId="177" fontId="16" fillId="0" borderId="32" xfId="3" applyNumberFormat="1" applyFont="1" applyFill="1" applyBorder="1" applyAlignment="1">
      <alignment horizontal="right" vertical="center"/>
    </xf>
    <xf numFmtId="177" fontId="16" fillId="0" borderId="31" xfId="3" applyNumberFormat="1" applyFont="1" applyFill="1" applyBorder="1" applyAlignment="1">
      <alignment horizontal="right" vertical="center"/>
    </xf>
    <xf numFmtId="177" fontId="16" fillId="0" borderId="14" xfId="3" applyNumberFormat="1" applyFont="1" applyFill="1" applyBorder="1" applyAlignment="1">
      <alignment horizontal="right" vertical="center"/>
    </xf>
    <xf numFmtId="177" fontId="16" fillId="0" borderId="34" xfId="3" quotePrefix="1" applyNumberFormat="1" applyFont="1" applyFill="1" applyBorder="1" applyAlignment="1" applyProtection="1">
      <alignment horizontal="right" vertical="center"/>
      <protection locked="0"/>
    </xf>
    <xf numFmtId="177" fontId="16" fillId="0" borderId="13" xfId="3" applyNumberFormat="1" applyFont="1" applyFill="1" applyBorder="1" applyAlignment="1">
      <alignment horizontal="right" vertical="center"/>
    </xf>
    <xf numFmtId="184" fontId="16" fillId="0" borderId="35" xfId="3" applyNumberFormat="1" applyFont="1" applyFill="1" applyBorder="1" applyAlignment="1">
      <alignment horizontal="right" vertical="center"/>
    </xf>
    <xf numFmtId="184" fontId="16" fillId="0" borderId="0" xfId="3" applyNumberFormat="1" applyFont="1" applyFill="1" applyBorder="1" applyAlignment="1">
      <alignment horizontal="right" vertical="center"/>
    </xf>
    <xf numFmtId="38" fontId="5" fillId="0" borderId="12" xfId="5" applyFont="1" applyFill="1" applyBorder="1" applyAlignment="1">
      <alignment horizontal="right" vertical="center"/>
    </xf>
    <xf numFmtId="182" fontId="16" fillId="0" borderId="0" xfId="5" applyNumberFormat="1" applyFont="1" applyFill="1" applyBorder="1" applyAlignment="1">
      <alignment horizontal="right" vertical="center"/>
    </xf>
    <xf numFmtId="38" fontId="5" fillId="0" borderId="15" xfId="5" applyFont="1" applyFill="1" applyBorder="1" applyAlignment="1">
      <alignment horizontal="right" vertical="center"/>
    </xf>
    <xf numFmtId="176" fontId="16" fillId="0" borderId="0" xfId="3" applyNumberFormat="1" applyFont="1" applyFill="1" applyAlignment="1">
      <alignment vertical="center"/>
    </xf>
    <xf numFmtId="176" fontId="16" fillId="0" borderId="0" xfId="3" applyNumberFormat="1" applyFont="1" applyFill="1" applyBorder="1" applyAlignment="1">
      <alignment vertical="center"/>
    </xf>
    <xf numFmtId="176" fontId="16" fillId="0" borderId="37" xfId="3" applyNumberFormat="1" applyFont="1" applyFill="1" applyBorder="1" applyAlignment="1">
      <alignment horizontal="distributed" vertical="center"/>
    </xf>
    <xf numFmtId="176" fontId="16" fillId="0" borderId="12" xfId="3" applyNumberFormat="1" applyFont="1" applyFill="1" applyBorder="1" applyAlignment="1">
      <alignment horizontal="right" vertical="center"/>
    </xf>
    <xf numFmtId="176" fontId="16" fillId="0" borderId="38" xfId="3" applyNumberFormat="1" applyFont="1" applyFill="1" applyBorder="1" applyAlignment="1">
      <alignment horizontal="right" vertical="center"/>
    </xf>
    <xf numFmtId="177" fontId="16" fillId="0" borderId="71" xfId="3" applyNumberFormat="1" applyFont="1" applyFill="1" applyBorder="1" applyAlignment="1">
      <alignment horizontal="right" vertical="center"/>
    </xf>
    <xf numFmtId="177" fontId="16" fillId="0" borderId="0" xfId="3" applyNumberFormat="1" applyFont="1" applyFill="1" applyBorder="1" applyAlignment="1">
      <alignment horizontal="right" vertical="center"/>
    </xf>
    <xf numFmtId="177" fontId="16" fillId="0" borderId="38" xfId="3" applyNumberFormat="1" applyFont="1" applyFill="1" applyBorder="1" applyAlignment="1">
      <alignment horizontal="right" vertical="center"/>
    </xf>
    <xf numFmtId="177" fontId="16" fillId="0" borderId="42" xfId="3" applyNumberFormat="1" applyFont="1" applyFill="1" applyBorder="1" applyAlignment="1">
      <alignment horizontal="right" vertical="center"/>
    </xf>
    <xf numFmtId="177" fontId="16" fillId="0" borderId="9" xfId="3" quotePrefix="1" applyNumberFormat="1" applyFont="1" applyFill="1" applyBorder="1" applyAlignment="1" applyProtection="1">
      <alignment horizontal="right" vertical="center"/>
      <protection locked="0"/>
    </xf>
    <xf numFmtId="177" fontId="16" fillId="0" borderId="16" xfId="3" applyNumberFormat="1" applyFont="1" applyFill="1" applyBorder="1" applyAlignment="1">
      <alignment horizontal="right" vertical="center"/>
    </xf>
    <xf numFmtId="177" fontId="16" fillId="0" borderId="39" xfId="3" applyNumberFormat="1" applyFont="1" applyFill="1" applyBorder="1" applyAlignment="1">
      <alignment horizontal="right" vertical="center"/>
    </xf>
    <xf numFmtId="184" fontId="16" fillId="0" borderId="15" xfId="3" applyNumberFormat="1" applyFont="1" applyFill="1" applyBorder="1" applyAlignment="1">
      <alignment horizontal="right" vertical="center"/>
    </xf>
    <xf numFmtId="38" fontId="5" fillId="0" borderId="37" xfId="5" applyFont="1" applyFill="1" applyBorder="1" applyAlignment="1">
      <alignment horizontal="right" vertical="center"/>
    </xf>
    <xf numFmtId="182" fontId="16" fillId="0" borderId="40" xfId="5" applyNumberFormat="1" applyFont="1" applyFill="1" applyBorder="1" applyAlignment="1">
      <alignment horizontal="right" vertical="center"/>
    </xf>
    <xf numFmtId="38" fontId="5" fillId="0" borderId="41" xfId="5" applyFont="1" applyFill="1" applyBorder="1" applyAlignment="1">
      <alignment horizontal="right" vertical="center"/>
    </xf>
    <xf numFmtId="176" fontId="16" fillId="0" borderId="37" xfId="3" applyNumberFormat="1" applyFont="1" applyFill="1" applyBorder="1" applyAlignment="1">
      <alignment horizontal="right" vertical="center"/>
    </xf>
    <xf numFmtId="176" fontId="16" fillId="0" borderId="39" xfId="3" applyNumberFormat="1" applyFont="1" applyFill="1" applyBorder="1" applyAlignment="1">
      <alignment horizontal="right" vertical="center"/>
    </xf>
    <xf numFmtId="177" fontId="16" fillId="0" borderId="47" xfId="3" applyNumberFormat="1" applyFont="1" applyFill="1" applyBorder="1" applyAlignment="1">
      <alignment horizontal="right" vertical="center"/>
    </xf>
    <xf numFmtId="177" fontId="16" fillId="0" borderId="40" xfId="3" applyNumberFormat="1" applyFont="1" applyFill="1" applyBorder="1" applyAlignment="1">
      <alignment horizontal="right" vertical="center"/>
    </xf>
    <xf numFmtId="177" fontId="16" fillId="0" borderId="17" xfId="3" applyNumberFormat="1" applyFont="1" applyFill="1" applyBorder="1" applyAlignment="1">
      <alignment horizontal="right" vertical="center"/>
    </xf>
    <xf numFmtId="177" fontId="16" fillId="0" borderId="46" xfId="3" quotePrefix="1" applyNumberFormat="1" applyFont="1" applyFill="1" applyBorder="1" applyAlignment="1" applyProtection="1">
      <alignment horizontal="right" vertical="center"/>
      <protection locked="0"/>
    </xf>
    <xf numFmtId="184" fontId="16" fillId="0" borderId="41" xfId="3" applyNumberFormat="1" applyFont="1" applyFill="1" applyBorder="1" applyAlignment="1">
      <alignment horizontal="right" vertical="center"/>
    </xf>
    <xf numFmtId="176" fontId="16" fillId="0" borderId="24" xfId="3" applyNumberFormat="1" applyFont="1" applyFill="1" applyBorder="1" applyAlignment="1">
      <alignment horizontal="distributed" vertical="center"/>
    </xf>
    <xf numFmtId="176" fontId="16" fillId="0" borderId="24" xfId="3" applyNumberFormat="1" applyFont="1" applyFill="1" applyBorder="1" applyAlignment="1">
      <alignment horizontal="right" vertical="center"/>
    </xf>
    <xf numFmtId="176" fontId="16" fillId="0" borderId="22" xfId="3" applyNumberFormat="1" applyFont="1" applyFill="1" applyBorder="1" applyAlignment="1">
      <alignment horizontal="right" vertical="center"/>
    </xf>
    <xf numFmtId="177" fontId="16" fillId="0" borderId="78" xfId="3" applyNumberFormat="1" applyFont="1" applyFill="1" applyBorder="1" applyAlignment="1">
      <alignment horizontal="right" vertical="center"/>
    </xf>
    <xf numFmtId="177" fontId="16" fillId="0" borderId="25" xfId="3" applyNumberFormat="1" applyFont="1" applyFill="1" applyBorder="1" applyAlignment="1">
      <alignment horizontal="right" vertical="center"/>
    </xf>
    <xf numFmtId="177" fontId="16" fillId="0" borderId="22" xfId="3" applyNumberFormat="1" applyFont="1" applyFill="1" applyBorder="1" applyAlignment="1">
      <alignment horizontal="right" vertical="center"/>
    </xf>
    <xf numFmtId="177" fontId="16" fillId="0" borderId="23" xfId="3" applyNumberFormat="1" applyFont="1" applyFill="1" applyBorder="1" applyAlignment="1">
      <alignment horizontal="right" vertical="center"/>
    </xf>
    <xf numFmtId="177" fontId="16" fillId="0" borderId="51" xfId="3" quotePrefix="1" applyNumberFormat="1" applyFont="1" applyFill="1" applyBorder="1" applyAlignment="1" applyProtection="1">
      <alignment horizontal="right" vertical="center"/>
      <protection locked="0"/>
    </xf>
    <xf numFmtId="177" fontId="16" fillId="0" borderId="67" xfId="3" applyNumberFormat="1" applyFont="1" applyFill="1" applyBorder="1" applyAlignment="1">
      <alignment horizontal="right" vertical="center"/>
    </xf>
    <xf numFmtId="184" fontId="16" fillId="0" borderId="50" xfId="3" applyNumberFormat="1" applyFont="1" applyFill="1" applyBorder="1" applyAlignment="1">
      <alignment horizontal="right" vertical="center"/>
    </xf>
    <xf numFmtId="38" fontId="5" fillId="0" borderId="24" xfId="5" applyFont="1" applyFill="1" applyBorder="1" applyAlignment="1">
      <alignment horizontal="right" vertical="center"/>
    </xf>
    <xf numFmtId="182" fontId="16" fillId="0" borderId="25" xfId="5" applyNumberFormat="1" applyFont="1" applyFill="1" applyBorder="1" applyAlignment="1">
      <alignment horizontal="right" vertical="center"/>
    </xf>
    <xf numFmtId="38" fontId="5" fillId="0" borderId="50" xfId="5" applyFont="1" applyFill="1" applyBorder="1" applyAlignment="1">
      <alignment horizontal="right" vertical="center"/>
    </xf>
    <xf numFmtId="176" fontId="16" fillId="0" borderId="52" xfId="3" applyNumberFormat="1" applyFont="1" applyFill="1" applyBorder="1" applyAlignment="1">
      <alignment horizontal="right" vertical="center"/>
    </xf>
    <xf numFmtId="177" fontId="16" fillId="0" borderId="36" xfId="3" applyNumberFormat="1" applyFont="1" applyFill="1" applyBorder="1" applyAlignment="1">
      <alignment horizontal="right" vertical="center"/>
    </xf>
    <xf numFmtId="177" fontId="16" fillId="0" borderId="18" xfId="3" applyNumberFormat="1" applyFont="1" applyFill="1" applyBorder="1" applyAlignment="1">
      <alignment horizontal="right" vertical="center"/>
    </xf>
    <xf numFmtId="177" fontId="16" fillId="0" borderId="52" xfId="3" applyNumberFormat="1" applyFont="1" applyFill="1" applyBorder="1" applyAlignment="1">
      <alignment horizontal="right" vertical="center"/>
    </xf>
    <xf numFmtId="177" fontId="16" fillId="0" borderId="53" xfId="3" applyNumberFormat="1" applyFont="1" applyFill="1" applyBorder="1" applyAlignment="1">
      <alignment horizontal="right" vertical="center"/>
    </xf>
    <xf numFmtId="177" fontId="16" fillId="0" borderId="68" xfId="3" quotePrefix="1" applyNumberFormat="1" applyFont="1" applyFill="1" applyBorder="1" applyAlignment="1" applyProtection="1">
      <alignment horizontal="right" vertical="center"/>
      <protection locked="0"/>
    </xf>
    <xf numFmtId="184" fontId="16" fillId="0" borderId="19" xfId="3" applyNumberFormat="1" applyFont="1" applyFill="1" applyBorder="1" applyAlignment="1">
      <alignment horizontal="right" vertical="center"/>
    </xf>
    <xf numFmtId="38" fontId="5" fillId="0" borderId="20" xfId="5" quotePrefix="1" applyFont="1" applyFill="1" applyBorder="1" applyAlignment="1">
      <alignment horizontal="right" vertical="center"/>
    </xf>
    <xf numFmtId="182" fontId="16" fillId="0" borderId="32" xfId="5" applyNumberFormat="1" applyFont="1" applyFill="1" applyBorder="1" applyAlignment="1">
      <alignment horizontal="right" vertical="center"/>
    </xf>
    <xf numFmtId="38" fontId="5" fillId="0" borderId="35" xfId="5" applyFont="1" applyFill="1" applyBorder="1" applyAlignment="1">
      <alignment horizontal="right" vertical="center"/>
    </xf>
    <xf numFmtId="38" fontId="5" fillId="0" borderId="20" xfId="5" applyFont="1" applyFill="1" applyBorder="1" applyAlignment="1">
      <alignment horizontal="right" vertical="center"/>
    </xf>
    <xf numFmtId="182" fontId="16" fillId="0" borderId="18" xfId="5" applyNumberFormat="1" applyFont="1" applyFill="1" applyBorder="1" applyAlignment="1">
      <alignment horizontal="right" vertical="center"/>
    </xf>
    <xf numFmtId="38" fontId="5" fillId="0" borderId="19" xfId="5" applyFont="1" applyFill="1" applyBorder="1" applyAlignment="1">
      <alignment horizontal="right" vertical="center"/>
    </xf>
    <xf numFmtId="177" fontId="16" fillId="0" borderId="30" xfId="3" applyNumberFormat="1" applyFont="1" applyFill="1" applyBorder="1" applyAlignment="1">
      <alignment horizontal="right" vertical="center"/>
    </xf>
    <xf numFmtId="177" fontId="16" fillId="0" borderId="55" xfId="3" applyNumberFormat="1" applyFont="1" applyFill="1" applyBorder="1" applyAlignment="1">
      <alignment horizontal="right" vertical="center"/>
    </xf>
    <xf numFmtId="176" fontId="16" fillId="0" borderId="59" xfId="3" applyNumberFormat="1" applyFont="1" applyFill="1" applyBorder="1" applyAlignment="1">
      <alignment horizontal="distributed" vertical="center"/>
    </xf>
    <xf numFmtId="176" fontId="16" fillId="0" borderId="59" xfId="3" applyNumberFormat="1" applyFont="1" applyFill="1" applyBorder="1" applyAlignment="1">
      <alignment horizontal="right" vertical="center"/>
    </xf>
    <xf numFmtId="176" fontId="16" fillId="0" borderId="60" xfId="3" applyNumberFormat="1" applyFont="1" applyFill="1" applyBorder="1" applyAlignment="1">
      <alignment horizontal="right" vertical="center"/>
    </xf>
    <xf numFmtId="177" fontId="16" fillId="0" borderId="61" xfId="3" applyNumberFormat="1" applyFont="1" applyFill="1" applyBorder="1" applyAlignment="1">
      <alignment horizontal="right" vertical="center"/>
    </xf>
    <xf numFmtId="177" fontId="16" fillId="0" borderId="60" xfId="3" applyNumberFormat="1" applyFont="1" applyFill="1" applyBorder="1" applyAlignment="1">
      <alignment horizontal="right" vertical="center"/>
    </xf>
    <xf numFmtId="177" fontId="16" fillId="0" borderId="62" xfId="3" applyNumberFormat="1" applyFont="1" applyFill="1" applyBorder="1" applyAlignment="1">
      <alignment horizontal="right" vertical="center"/>
    </xf>
    <xf numFmtId="177" fontId="16" fillId="0" borderId="58" xfId="3" quotePrefix="1" applyNumberFormat="1" applyFont="1" applyFill="1" applyBorder="1" applyAlignment="1" applyProtection="1">
      <alignment horizontal="right" vertical="center"/>
      <protection locked="0"/>
    </xf>
    <xf numFmtId="38" fontId="5" fillId="0" borderId="59" xfId="5" applyFont="1" applyFill="1" applyBorder="1" applyAlignment="1">
      <alignment horizontal="right" vertical="center"/>
    </xf>
    <xf numFmtId="182" fontId="16" fillId="0" borderId="61" xfId="5" applyNumberFormat="1" applyFont="1" applyFill="1" applyBorder="1" applyAlignment="1">
      <alignment horizontal="right" vertical="center"/>
    </xf>
    <xf numFmtId="38" fontId="5" fillId="0" borderId="45" xfId="5" applyFont="1" applyFill="1" applyBorder="1" applyAlignment="1">
      <alignment horizontal="right" vertical="center"/>
    </xf>
    <xf numFmtId="176" fontId="16" fillId="0" borderId="5" xfId="3" applyNumberFormat="1" applyFont="1" applyFill="1" applyBorder="1" applyAlignment="1">
      <alignment horizontal="center" vertical="center"/>
    </xf>
    <xf numFmtId="176" fontId="16" fillId="0" borderId="5" xfId="3" applyNumberFormat="1" applyFont="1" applyFill="1" applyBorder="1" applyAlignment="1">
      <alignment horizontal="right" vertical="center"/>
    </xf>
    <xf numFmtId="176" fontId="16" fillId="0" borderId="64" xfId="3" applyNumberFormat="1" applyFont="1" applyFill="1" applyBorder="1" applyAlignment="1">
      <alignment horizontal="right" vertical="center"/>
    </xf>
    <xf numFmtId="177" fontId="16" fillId="0" borderId="7" xfId="3" applyNumberFormat="1" applyFont="1" applyFill="1" applyBorder="1" applyAlignment="1">
      <alignment horizontal="right" vertical="center"/>
    </xf>
    <xf numFmtId="177" fontId="16" fillId="0" borderId="66" xfId="3" applyNumberFormat="1" applyFont="1" applyFill="1" applyBorder="1" applyAlignment="1">
      <alignment horizontal="right" vertical="center"/>
    </xf>
    <xf numFmtId="177" fontId="16" fillId="0" borderId="64" xfId="3" applyNumberFormat="1" applyFont="1" applyFill="1" applyBorder="1" applyAlignment="1">
      <alignment horizontal="right" vertical="center"/>
    </xf>
    <xf numFmtId="177" fontId="16" fillId="0" borderId="4" xfId="3" applyNumberFormat="1" applyFont="1" applyFill="1" applyBorder="1" applyAlignment="1">
      <alignment horizontal="right" vertical="center"/>
    </xf>
    <xf numFmtId="177" fontId="16" fillId="0" borderId="74" xfId="3" applyNumberFormat="1" applyFont="1" applyFill="1" applyBorder="1" applyAlignment="1">
      <alignment horizontal="right" vertical="center"/>
    </xf>
    <xf numFmtId="177" fontId="16" fillId="0" borderId="5" xfId="3" applyNumberFormat="1" applyFont="1" applyFill="1" applyBorder="1" applyAlignment="1">
      <alignment horizontal="right" vertical="center"/>
    </xf>
    <xf numFmtId="184" fontId="16" fillId="0" borderId="4" xfId="3" applyNumberFormat="1" applyFont="1" applyFill="1" applyBorder="1" applyAlignment="1">
      <alignment horizontal="right" vertical="center"/>
    </xf>
    <xf numFmtId="38" fontId="5" fillId="0" borderId="5" xfId="5" applyFont="1" applyFill="1" applyBorder="1" applyAlignment="1">
      <alignment horizontal="right" vertical="center"/>
    </xf>
    <xf numFmtId="182" fontId="16" fillId="0" borderId="3" xfId="5" applyNumberFormat="1" applyFont="1" applyFill="1" applyBorder="1" applyAlignment="1">
      <alignment horizontal="right" vertical="center"/>
    </xf>
    <xf numFmtId="38" fontId="5" fillId="0" borderId="4" xfId="5" applyFont="1" applyFill="1" applyBorder="1" applyAlignment="1">
      <alignment horizontal="right" vertical="center"/>
    </xf>
    <xf numFmtId="177" fontId="16" fillId="0" borderId="20" xfId="3" applyNumberFormat="1" applyFont="1" applyFill="1" applyBorder="1" applyAlignment="1">
      <alignment horizontal="right" vertical="center"/>
    </xf>
    <xf numFmtId="177" fontId="16" fillId="0" borderId="37" xfId="3" applyNumberFormat="1" applyFont="1" applyFill="1" applyBorder="1" applyAlignment="1">
      <alignment horizontal="right" vertical="center"/>
    </xf>
    <xf numFmtId="177" fontId="16" fillId="0" borderId="75" xfId="3" applyNumberFormat="1" applyFont="1" applyFill="1" applyBorder="1" applyAlignment="1">
      <alignment horizontal="right" vertical="center"/>
    </xf>
    <xf numFmtId="177" fontId="16" fillId="0" borderId="59" xfId="3" applyNumberFormat="1" applyFont="1" applyFill="1" applyBorder="1" applyAlignment="1">
      <alignment horizontal="right" vertical="center"/>
    </xf>
    <xf numFmtId="184" fontId="16" fillId="0" borderId="45" xfId="3" applyNumberFormat="1" applyFont="1" applyFill="1" applyBorder="1" applyAlignment="1">
      <alignment horizontal="right" vertical="center"/>
    </xf>
    <xf numFmtId="177" fontId="16" fillId="0" borderId="56" xfId="3" applyNumberFormat="1" applyFont="1" applyFill="1" applyBorder="1" applyAlignment="1">
      <alignment horizontal="right" vertical="center"/>
    </xf>
    <xf numFmtId="177" fontId="16" fillId="0" borderId="24" xfId="3" applyNumberFormat="1" applyFont="1" applyFill="1" applyBorder="1" applyAlignment="1">
      <alignment horizontal="right" vertical="center"/>
    </xf>
    <xf numFmtId="177" fontId="16" fillId="0" borderId="3" xfId="3" applyNumberFormat="1" applyFont="1" applyFill="1" applyBorder="1" applyAlignment="1">
      <alignment horizontal="right" vertical="center"/>
    </xf>
    <xf numFmtId="177" fontId="16" fillId="0" borderId="8" xfId="3" applyNumberFormat="1" applyFont="1" applyFill="1" applyBorder="1" applyAlignment="1">
      <alignment horizontal="right" vertical="center"/>
    </xf>
    <xf numFmtId="176" fontId="16" fillId="0" borderId="26" xfId="3" applyNumberFormat="1" applyFont="1" applyFill="1" applyBorder="1" applyAlignment="1">
      <alignment horizontal="center" vertical="center"/>
    </xf>
    <xf numFmtId="176" fontId="16" fillId="0" borderId="26" xfId="3" applyNumberFormat="1" applyFont="1" applyFill="1" applyBorder="1" applyAlignment="1">
      <alignment horizontal="right" vertical="center"/>
    </xf>
    <xf numFmtId="176" fontId="16" fillId="0" borderId="28" xfId="3" applyNumberFormat="1" applyFont="1" applyFill="1" applyBorder="1" applyAlignment="1">
      <alignment horizontal="right" vertical="center"/>
    </xf>
    <xf numFmtId="177" fontId="16" fillId="0" borderId="76" xfId="3" applyNumberFormat="1" applyFont="1" applyFill="1" applyBorder="1" applyAlignment="1">
      <alignment horizontal="right" vertical="center"/>
    </xf>
    <xf numFmtId="177" fontId="16" fillId="0" borderId="1" xfId="3" applyNumberFormat="1" applyFont="1" applyFill="1" applyBorder="1" applyAlignment="1">
      <alignment horizontal="right" vertical="center"/>
    </xf>
    <xf numFmtId="177" fontId="16" fillId="0" borderId="28" xfId="3" applyNumberFormat="1" applyFont="1" applyFill="1" applyBorder="1" applyAlignment="1">
      <alignment horizontal="right" vertical="center"/>
    </xf>
    <xf numFmtId="177" fontId="16" fillId="0" borderId="29" xfId="3" applyNumberFormat="1" applyFont="1" applyFill="1" applyBorder="1" applyAlignment="1">
      <alignment horizontal="right" vertical="center"/>
    </xf>
    <xf numFmtId="177" fontId="16" fillId="0" borderId="21" xfId="3" applyNumberFormat="1" applyFont="1" applyFill="1" applyBorder="1" applyAlignment="1">
      <alignment horizontal="right" vertical="center"/>
    </xf>
    <xf numFmtId="177" fontId="16" fillId="0" borderId="26" xfId="3" applyNumberFormat="1" applyFont="1" applyFill="1" applyBorder="1" applyAlignment="1">
      <alignment horizontal="right" vertical="center"/>
    </xf>
    <xf numFmtId="184" fontId="16" fillId="0" borderId="70" xfId="3" applyNumberFormat="1" applyFont="1" applyFill="1" applyBorder="1" applyAlignment="1">
      <alignment horizontal="right" vertical="center"/>
    </xf>
    <xf numFmtId="38" fontId="5" fillId="0" borderId="26" xfId="5" applyFont="1" applyFill="1" applyBorder="1" applyAlignment="1">
      <alignment horizontal="right" vertical="center"/>
    </xf>
    <xf numFmtId="182" fontId="16" fillId="0" borderId="1" xfId="5" applyNumberFormat="1" applyFont="1" applyFill="1" applyBorder="1" applyAlignment="1">
      <alignment horizontal="right" vertical="center"/>
    </xf>
    <xf numFmtId="38" fontId="5" fillId="0" borderId="70" xfId="5" applyFont="1" applyFill="1" applyBorder="1" applyAlignment="1">
      <alignment horizontal="right" vertical="center"/>
    </xf>
    <xf numFmtId="176" fontId="6" fillId="0" borderId="0" xfId="3" applyNumberFormat="1" applyFont="1" applyFill="1" applyBorder="1" applyAlignment="1">
      <alignment vertical="center"/>
    </xf>
    <xf numFmtId="38" fontId="5" fillId="0" borderId="0" xfId="5" applyFont="1" applyFill="1" applyAlignment="1">
      <alignment vertical="center"/>
    </xf>
    <xf numFmtId="176" fontId="6" fillId="0" borderId="6" xfId="3" applyNumberFormat="1" applyFont="1" applyFill="1" applyBorder="1" applyAlignment="1">
      <alignment horizontal="distributed" vertical="center"/>
    </xf>
    <xf numFmtId="176" fontId="6" fillId="0" borderId="6" xfId="3" applyNumberFormat="1" applyFont="1" applyFill="1" applyBorder="1" applyAlignment="1">
      <alignment horizontal="left" vertical="center"/>
    </xf>
    <xf numFmtId="176" fontId="6" fillId="0" borderId="5" xfId="3" applyNumberFormat="1" applyFont="1" applyFill="1" applyBorder="1" applyAlignment="1">
      <alignment vertical="center"/>
    </xf>
    <xf numFmtId="176" fontId="6" fillId="0" borderId="4" xfId="3" applyNumberFormat="1" applyFont="1" applyFill="1" applyBorder="1" applyAlignment="1">
      <alignment vertical="center"/>
    </xf>
    <xf numFmtId="176" fontId="6" fillId="0" borderId="6" xfId="3" applyNumberFormat="1" applyFont="1" applyFill="1" applyBorder="1" applyAlignment="1">
      <alignment horizontal="left" vertical="center" wrapText="1"/>
    </xf>
    <xf numFmtId="176" fontId="6" fillId="0" borderId="10" xfId="3" applyNumberFormat="1" applyFont="1" applyFill="1" applyBorder="1" applyAlignment="1">
      <alignment horizontal="distributed" vertical="center"/>
    </xf>
    <xf numFmtId="176" fontId="7" fillId="0" borderId="33" xfId="3" applyNumberFormat="1" applyFont="1" applyFill="1" applyBorder="1" applyAlignment="1">
      <alignment vertical="center" wrapText="1" shrinkToFit="1"/>
    </xf>
    <xf numFmtId="176" fontId="6" fillId="0" borderId="12" xfId="3" applyNumberFormat="1" applyFont="1" applyFill="1" applyBorder="1" applyAlignment="1">
      <alignment horizontal="distributed" vertical="center"/>
    </xf>
    <xf numFmtId="176" fontId="6" fillId="0" borderId="56" xfId="3" applyNumberFormat="1" applyFont="1" applyFill="1" applyBorder="1" applyAlignment="1">
      <alignment horizontal="distributed" vertical="center"/>
    </xf>
    <xf numFmtId="176" fontId="6" fillId="0" borderId="32" xfId="3" applyNumberFormat="1" applyFont="1" applyFill="1" applyBorder="1" applyAlignment="1">
      <alignment horizontal="distributed" vertical="center"/>
    </xf>
    <xf numFmtId="176" fontId="6" fillId="0" borderId="10" xfId="3" applyNumberFormat="1" applyFont="1" applyFill="1" applyBorder="1" applyAlignment="1">
      <alignment horizontal="left" vertical="center"/>
    </xf>
    <xf numFmtId="176" fontId="6" fillId="0" borderId="18" xfId="3" applyNumberFormat="1" applyFont="1" applyFill="1" applyBorder="1" applyAlignment="1">
      <alignment horizontal="left" vertical="center"/>
    </xf>
    <xf numFmtId="176" fontId="6" fillId="0" borderId="19" xfId="3" applyNumberFormat="1" applyFont="1" applyFill="1" applyBorder="1" applyAlignment="1">
      <alignment horizontal="left" vertical="center"/>
    </xf>
    <xf numFmtId="176" fontId="6" fillId="0" borderId="0" xfId="3" applyNumberFormat="1" applyFont="1" applyFill="1" applyBorder="1" applyAlignment="1">
      <alignment horizontal="left" vertical="center"/>
    </xf>
    <xf numFmtId="176" fontId="6" fillId="0" borderId="12" xfId="3" applyNumberFormat="1" applyFont="1" applyFill="1" applyBorder="1" applyAlignment="1">
      <alignment horizontal="left" vertical="center"/>
    </xf>
    <xf numFmtId="176" fontId="6" fillId="0" borderId="19" xfId="3" applyNumberFormat="1" applyFont="1" applyFill="1" applyBorder="1" applyAlignment="1">
      <alignment vertical="center"/>
    </xf>
    <xf numFmtId="176" fontId="6" fillId="0" borderId="2" xfId="3" applyNumberFormat="1" applyFont="1" applyFill="1" applyBorder="1" applyAlignment="1">
      <alignment horizontal="left" vertical="center"/>
    </xf>
    <xf numFmtId="176" fontId="6" fillId="0" borderId="12" xfId="3" applyNumberFormat="1" applyFont="1" applyFill="1" applyBorder="1" applyAlignment="1">
      <alignment horizontal="left" vertical="center" wrapText="1"/>
    </xf>
    <xf numFmtId="176" fontId="6" fillId="0" borderId="32" xfId="3" applyNumberFormat="1" applyFont="1" applyFill="1" applyBorder="1" applyAlignment="1">
      <alignment horizontal="left" vertical="center"/>
    </xf>
    <xf numFmtId="176" fontId="6" fillId="0" borderId="67" xfId="3" applyNumberFormat="1" applyFont="1" applyFill="1" applyBorder="1" applyAlignment="1">
      <alignment vertical="center"/>
    </xf>
    <xf numFmtId="176" fontId="6" fillId="0" borderId="60" xfId="3" applyNumberFormat="1" applyFont="1" applyFill="1" applyBorder="1" applyAlignment="1">
      <alignment vertical="center"/>
    </xf>
    <xf numFmtId="176" fontId="6" fillId="0" borderId="9" xfId="3" applyNumberFormat="1" applyFont="1" applyFill="1" applyBorder="1" applyAlignment="1">
      <alignment horizontal="distributed" vertical="center"/>
    </xf>
    <xf numFmtId="176" fontId="6" fillId="0" borderId="44" xfId="3" applyNumberFormat="1" applyFont="1" applyFill="1" applyBorder="1" applyAlignment="1">
      <alignment horizontal="distributed" vertical="center" wrapText="1"/>
    </xf>
    <xf numFmtId="176" fontId="6" fillId="0" borderId="38" xfId="3" applyNumberFormat="1" applyFont="1" applyFill="1" applyBorder="1" applyAlignment="1">
      <alignment horizontal="distributed" vertical="center"/>
    </xf>
    <xf numFmtId="176" fontId="6" fillId="0" borderId="26" xfId="3" applyNumberFormat="1" applyFont="1" applyFill="1" applyBorder="1" applyAlignment="1">
      <alignment horizontal="distributed" vertical="center"/>
    </xf>
    <xf numFmtId="176" fontId="6" fillId="0" borderId="27" xfId="3" applyNumberFormat="1" applyFont="1" applyFill="1" applyBorder="1" applyAlignment="1">
      <alignment horizontal="distributed" vertical="center" wrapText="1"/>
    </xf>
    <xf numFmtId="49" fontId="6" fillId="0" borderId="28" xfId="3" applyNumberFormat="1" applyFont="1" applyFill="1" applyBorder="1" applyAlignment="1">
      <alignment horizontal="distributed" vertical="center"/>
    </xf>
    <xf numFmtId="176" fontId="6" fillId="0" borderId="22" xfId="3" applyNumberFormat="1" applyFont="1" applyFill="1" applyBorder="1" applyAlignment="1">
      <alignment horizontal="center" vertical="center" shrinkToFit="1"/>
    </xf>
    <xf numFmtId="176" fontId="6" fillId="0" borderId="70" xfId="3" applyNumberFormat="1" applyFont="1" applyFill="1" applyBorder="1" applyAlignment="1">
      <alignment horizontal="center" vertical="center"/>
    </xf>
    <xf numFmtId="176" fontId="6" fillId="0" borderId="21" xfId="3" applyNumberFormat="1" applyFont="1" applyFill="1" applyBorder="1" applyAlignment="1">
      <alignment horizontal="distributed" vertical="center"/>
    </xf>
    <xf numFmtId="176" fontId="6" fillId="0" borderId="20" xfId="3" applyNumberFormat="1" applyFont="1" applyFill="1" applyBorder="1" applyAlignment="1">
      <alignment horizontal="distributed" vertical="center"/>
    </xf>
    <xf numFmtId="176" fontId="6" fillId="0" borderId="20" xfId="3" applyNumberFormat="1" applyFont="1" applyFill="1" applyBorder="1" applyAlignment="1">
      <alignment horizontal="right" vertical="center"/>
    </xf>
    <xf numFmtId="176" fontId="6" fillId="0" borderId="32" xfId="3" applyNumberFormat="1" applyFont="1" applyFill="1" applyBorder="1" applyAlignment="1" applyProtection="1">
      <alignment horizontal="right" vertical="center"/>
      <protection locked="0"/>
    </xf>
    <xf numFmtId="176" fontId="6" fillId="0" borderId="32" xfId="3" applyNumberFormat="1" applyFont="1" applyFill="1" applyBorder="1" applyAlignment="1">
      <alignment horizontal="right" vertical="center"/>
    </xf>
    <xf numFmtId="180" fontId="6" fillId="0" borderId="57" xfId="3" applyNumberFormat="1" applyFont="1" applyFill="1" applyBorder="1" applyAlignment="1">
      <alignment horizontal="right" vertical="center"/>
    </xf>
    <xf numFmtId="176" fontId="6" fillId="0" borderId="2" xfId="3" applyNumberFormat="1" applyFont="1" applyFill="1" applyBorder="1" applyAlignment="1">
      <alignment horizontal="right" vertical="center"/>
    </xf>
    <xf numFmtId="176" fontId="6" fillId="0" borderId="34" xfId="3" applyNumberFormat="1" applyFont="1" applyFill="1" applyBorder="1" applyAlignment="1">
      <alignment horizontal="right" vertical="center"/>
    </xf>
    <xf numFmtId="176" fontId="6" fillId="0" borderId="56" xfId="3" applyNumberFormat="1" applyFont="1" applyFill="1" applyBorder="1" applyAlignment="1">
      <alignment horizontal="right" vertical="center"/>
    </xf>
    <xf numFmtId="176" fontId="6" fillId="0" borderId="39" xfId="3" applyNumberFormat="1" applyFont="1" applyFill="1" applyBorder="1" applyAlignment="1">
      <alignment horizontal="right" vertical="center"/>
    </xf>
    <xf numFmtId="176" fontId="6" fillId="0" borderId="34" xfId="3" applyNumberFormat="1" applyFont="1" applyFill="1" applyBorder="1" applyAlignment="1" applyProtection="1">
      <alignment horizontal="right" vertical="center"/>
      <protection locked="0"/>
    </xf>
    <xf numFmtId="180" fontId="6" fillId="0" borderId="14" xfId="3" applyNumberFormat="1" applyFont="1" applyFill="1" applyBorder="1" applyAlignment="1">
      <alignment horizontal="right" vertical="center"/>
    </xf>
    <xf numFmtId="180" fontId="6" fillId="0" borderId="32" xfId="3" applyNumberFormat="1" applyFont="1" applyFill="1" applyBorder="1" applyAlignment="1">
      <alignment horizontal="right" vertical="center"/>
    </xf>
    <xf numFmtId="185" fontId="6" fillId="0" borderId="14" xfId="3" applyNumberFormat="1" applyFont="1" applyFill="1" applyBorder="1" applyAlignment="1">
      <alignment horizontal="right" vertical="center"/>
    </xf>
    <xf numFmtId="176" fontId="6" fillId="0" borderId="12" xfId="3" applyNumberFormat="1" applyFont="1" applyFill="1" applyBorder="1" applyAlignment="1">
      <alignment horizontal="right" vertical="center"/>
    </xf>
    <xf numFmtId="176" fontId="6" fillId="0" borderId="38" xfId="3" applyNumberFormat="1" applyFont="1" applyFill="1" applyBorder="1" applyAlignment="1">
      <alignment horizontal="right" vertical="center"/>
    </xf>
    <xf numFmtId="176" fontId="6" fillId="0" borderId="15" xfId="3" applyNumberFormat="1" applyFont="1" applyFill="1" applyBorder="1" applyAlignment="1">
      <alignment horizontal="right" vertical="center"/>
    </xf>
    <xf numFmtId="176" fontId="6" fillId="0" borderId="0" xfId="3" applyNumberFormat="1" applyFont="1" applyFill="1" applyBorder="1" applyAlignment="1" applyProtection="1">
      <alignment horizontal="right" vertical="center"/>
      <protection locked="0"/>
    </xf>
    <xf numFmtId="176" fontId="6" fillId="0" borderId="44" xfId="3" applyNumberFormat="1" applyFont="1" applyFill="1" applyBorder="1" applyAlignment="1">
      <alignment horizontal="right" vertical="center"/>
    </xf>
    <xf numFmtId="176" fontId="6" fillId="0" borderId="40" xfId="3" applyNumberFormat="1" applyFont="1" applyFill="1" applyBorder="1" applyAlignment="1">
      <alignment horizontal="right" vertical="center"/>
    </xf>
    <xf numFmtId="180" fontId="6" fillId="0" borderId="43" xfId="3" applyNumberFormat="1" applyFont="1" applyFill="1" applyBorder="1" applyAlignment="1">
      <alignment horizontal="right" vertical="center"/>
    </xf>
    <xf numFmtId="176" fontId="6" fillId="0" borderId="46" xfId="3" applyNumberFormat="1" applyFont="1" applyFill="1" applyBorder="1" applyAlignment="1">
      <alignment horizontal="right" vertical="center"/>
    </xf>
    <xf numFmtId="176" fontId="6" fillId="0" borderId="9" xfId="3" applyNumberFormat="1" applyFont="1" applyFill="1" applyBorder="1" applyAlignment="1">
      <alignment horizontal="right" vertical="center"/>
    </xf>
    <xf numFmtId="176" fontId="6" fillId="0" borderId="46" xfId="3" applyNumberFormat="1" applyFont="1" applyFill="1" applyBorder="1" applyAlignment="1" applyProtection="1">
      <alignment horizontal="right" vertical="center"/>
      <protection locked="0"/>
    </xf>
    <xf numFmtId="180" fontId="6" fillId="0" borderId="42" xfId="3" applyNumberFormat="1" applyFont="1" applyFill="1" applyBorder="1" applyAlignment="1">
      <alignment horizontal="right" vertical="center"/>
    </xf>
    <xf numFmtId="180" fontId="6" fillId="0" borderId="0" xfId="3" applyNumberFormat="1" applyFont="1" applyFill="1" applyBorder="1" applyAlignment="1">
      <alignment horizontal="right" vertical="center"/>
    </xf>
    <xf numFmtId="185" fontId="6" fillId="0" borderId="17" xfId="3" applyNumberFormat="1" applyFont="1" applyFill="1" applyBorder="1" applyAlignment="1">
      <alignment horizontal="right" vertical="center"/>
    </xf>
    <xf numFmtId="176" fontId="6" fillId="0" borderId="37" xfId="3" applyNumberFormat="1" applyFont="1" applyFill="1" applyBorder="1" applyAlignment="1">
      <alignment horizontal="right" vertical="center"/>
    </xf>
    <xf numFmtId="176" fontId="6" fillId="0" borderId="41" xfId="3" applyNumberFormat="1" applyFont="1" applyFill="1" applyBorder="1" applyAlignment="1">
      <alignment horizontal="right" vertical="center"/>
    </xf>
    <xf numFmtId="176" fontId="6" fillId="0" borderId="40" xfId="3" applyNumberFormat="1" applyFont="1" applyFill="1" applyBorder="1" applyAlignment="1" applyProtection="1">
      <alignment horizontal="right" vertical="center"/>
      <protection locked="0"/>
    </xf>
    <xf numFmtId="176" fontId="6" fillId="0" borderId="16" xfId="3" applyNumberFormat="1" applyFont="1" applyFill="1" applyBorder="1" applyAlignment="1">
      <alignment horizontal="right" vertical="center"/>
    </xf>
    <xf numFmtId="180" fontId="6" fillId="0" borderId="48" xfId="3" applyNumberFormat="1" applyFont="1" applyFill="1" applyBorder="1" applyAlignment="1">
      <alignment horizontal="right" vertical="center"/>
    </xf>
    <xf numFmtId="180" fontId="6" fillId="0" borderId="17" xfId="3" quotePrefix="1" applyNumberFormat="1" applyFont="1" applyFill="1" applyBorder="1" applyAlignment="1">
      <alignment horizontal="right" vertical="center"/>
    </xf>
    <xf numFmtId="180" fontId="6" fillId="0" borderId="40" xfId="3" applyNumberFormat="1" applyFont="1" applyFill="1" applyBorder="1" applyAlignment="1">
      <alignment horizontal="right" vertical="center"/>
    </xf>
    <xf numFmtId="176" fontId="6" fillId="0" borderId="24" xfId="3" applyNumberFormat="1" applyFont="1" applyFill="1" applyBorder="1" applyAlignment="1">
      <alignment horizontal="distributed" vertical="center"/>
    </xf>
    <xf numFmtId="176" fontId="6" fillId="0" borderId="24" xfId="3" applyNumberFormat="1" applyFont="1" applyFill="1" applyBorder="1" applyAlignment="1">
      <alignment horizontal="right" vertical="center"/>
    </xf>
    <xf numFmtId="176" fontId="6" fillId="0" borderId="22" xfId="3" applyNumberFormat="1" applyFont="1" applyFill="1" applyBorder="1" applyAlignment="1">
      <alignment horizontal="right" vertical="center"/>
    </xf>
    <xf numFmtId="176" fontId="6" fillId="0" borderId="50" xfId="3" applyNumberFormat="1" applyFont="1" applyFill="1" applyBorder="1" applyAlignment="1">
      <alignment horizontal="right" vertical="center"/>
    </xf>
    <xf numFmtId="176" fontId="24" fillId="0" borderId="25" xfId="3" applyNumberFormat="1" applyFont="1" applyFill="1" applyBorder="1" applyAlignment="1" applyProtection="1">
      <alignment horizontal="right" vertical="center"/>
      <protection locked="0"/>
    </xf>
    <xf numFmtId="176" fontId="6" fillId="0" borderId="30" xfId="3" applyNumberFormat="1" applyFont="1" applyFill="1" applyBorder="1" applyAlignment="1">
      <alignment horizontal="right" vertical="center"/>
    </xf>
    <xf numFmtId="176" fontId="6" fillId="0" borderId="25" xfId="3" applyNumberFormat="1" applyFont="1" applyFill="1" applyBorder="1" applyAlignment="1">
      <alignment horizontal="right" vertical="center"/>
    </xf>
    <xf numFmtId="180" fontId="6" fillId="0" borderId="49" xfId="3" applyNumberFormat="1" applyFont="1" applyFill="1" applyBorder="1" applyAlignment="1">
      <alignment horizontal="right" vertical="center"/>
    </xf>
    <xf numFmtId="176" fontId="6" fillId="0" borderId="58" xfId="3" applyNumberFormat="1" applyFont="1" applyFill="1" applyBorder="1" applyAlignment="1">
      <alignment horizontal="right" vertical="center"/>
    </xf>
    <xf numFmtId="176" fontId="6" fillId="0" borderId="51" xfId="3" applyNumberFormat="1" applyFont="1" applyFill="1" applyBorder="1" applyAlignment="1">
      <alignment horizontal="right" vertical="center"/>
    </xf>
    <xf numFmtId="176" fontId="6" fillId="0" borderId="25" xfId="3" applyNumberFormat="1" applyFont="1" applyFill="1" applyBorder="1" applyAlignment="1" applyProtection="1">
      <alignment horizontal="right" vertical="center"/>
      <protection locked="0"/>
    </xf>
    <xf numFmtId="180" fontId="6" fillId="0" borderId="23" xfId="3" applyNumberFormat="1" applyFont="1" applyFill="1" applyBorder="1" applyAlignment="1">
      <alignment horizontal="right" vertical="center"/>
    </xf>
    <xf numFmtId="180" fontId="6" fillId="0" borderId="49" xfId="3" quotePrefix="1" applyNumberFormat="1" applyFont="1" applyFill="1" applyBorder="1" applyAlignment="1">
      <alignment horizontal="right" vertical="center"/>
    </xf>
    <xf numFmtId="185" fontId="6" fillId="0" borderId="23" xfId="3" applyNumberFormat="1" applyFont="1" applyFill="1" applyBorder="1" applyAlignment="1">
      <alignment horizontal="right" vertical="center"/>
    </xf>
    <xf numFmtId="176" fontId="24" fillId="0" borderId="18" xfId="3" applyNumberFormat="1" applyFont="1" applyFill="1" applyBorder="1" applyAlignment="1" applyProtection="1">
      <alignment horizontal="right" vertical="center"/>
      <protection locked="0"/>
    </xf>
    <xf numFmtId="176" fontId="6" fillId="0" borderId="18" xfId="3" applyNumberFormat="1" applyFont="1" applyFill="1" applyBorder="1" applyAlignment="1">
      <alignment horizontal="right" vertical="center"/>
    </xf>
    <xf numFmtId="176" fontId="6" fillId="0" borderId="68" xfId="3" applyNumberFormat="1" applyFont="1" applyFill="1" applyBorder="1" applyAlignment="1">
      <alignment horizontal="right" vertical="center"/>
    </xf>
    <xf numFmtId="176" fontId="6" fillId="0" borderId="18" xfId="3" applyNumberFormat="1" applyFont="1" applyFill="1" applyBorder="1" applyAlignment="1" applyProtection="1">
      <alignment horizontal="right" vertical="center"/>
      <protection locked="0"/>
    </xf>
    <xf numFmtId="180" fontId="6" fillId="0" borderId="54" xfId="3" applyNumberFormat="1" applyFont="1" applyFill="1" applyBorder="1" applyAlignment="1">
      <alignment horizontal="right" vertical="center"/>
    </xf>
    <xf numFmtId="180" fontId="6" fillId="0" borderId="17" xfId="3" applyNumberFormat="1" applyFont="1" applyFill="1" applyBorder="1" applyAlignment="1">
      <alignment horizontal="right" vertical="center"/>
    </xf>
    <xf numFmtId="180" fontId="6" fillId="0" borderId="69" xfId="3" applyNumberFormat="1" applyFont="1" applyFill="1" applyBorder="1" applyAlignment="1">
      <alignment horizontal="right" vertical="center"/>
    </xf>
    <xf numFmtId="180" fontId="6" fillId="0" borderId="25" xfId="3" applyNumberFormat="1" applyFont="1" applyFill="1" applyBorder="1" applyAlignment="1">
      <alignment horizontal="right" vertical="center"/>
    </xf>
    <xf numFmtId="180" fontId="6" fillId="0" borderId="18" xfId="3" applyNumberFormat="1" applyFont="1" applyFill="1" applyBorder="1" applyAlignment="1">
      <alignment horizontal="right" vertical="center"/>
    </xf>
    <xf numFmtId="185" fontId="6" fillId="0" borderId="53" xfId="3" applyNumberFormat="1" applyFont="1" applyFill="1" applyBorder="1" applyAlignment="1">
      <alignment horizontal="right" vertical="center"/>
    </xf>
    <xf numFmtId="176" fontId="6" fillId="0" borderId="59" xfId="3" applyNumberFormat="1" applyFont="1" applyFill="1" applyBorder="1" applyAlignment="1">
      <alignment horizontal="right" vertical="center"/>
    </xf>
    <xf numFmtId="176" fontId="6" fillId="0" borderId="60" xfId="3" applyNumberFormat="1" applyFont="1" applyFill="1" applyBorder="1" applyAlignment="1">
      <alignment horizontal="right" vertical="center"/>
    </xf>
    <xf numFmtId="180" fontId="6" fillId="0" borderId="61" xfId="3" applyNumberFormat="1" applyFont="1" applyFill="1" applyBorder="1" applyAlignment="1">
      <alignment horizontal="right" vertical="center"/>
    </xf>
    <xf numFmtId="185" fontId="6" fillId="0" borderId="62" xfId="3" applyNumberFormat="1" applyFont="1" applyFill="1" applyBorder="1" applyAlignment="1">
      <alignment horizontal="right" vertical="center"/>
    </xf>
    <xf numFmtId="180" fontId="6" fillId="0" borderId="53" xfId="3" applyNumberFormat="1" applyFont="1" applyFill="1" applyBorder="1" applyAlignment="1">
      <alignment horizontal="right" vertical="center"/>
    </xf>
    <xf numFmtId="176" fontId="6" fillId="0" borderId="59" xfId="3" applyNumberFormat="1" applyFont="1" applyFill="1" applyBorder="1" applyAlignment="1">
      <alignment horizontal="distributed" vertical="center"/>
    </xf>
    <xf numFmtId="176" fontId="6" fillId="0" borderId="45" xfId="3" applyNumberFormat="1" applyFont="1" applyFill="1" applyBorder="1" applyAlignment="1">
      <alignment horizontal="right" vertical="center"/>
    </xf>
    <xf numFmtId="176" fontId="6" fillId="0" borderId="61" xfId="3" applyNumberFormat="1" applyFont="1" applyFill="1" applyBorder="1" applyAlignment="1" applyProtection="1">
      <alignment horizontal="right" vertical="center"/>
      <protection locked="0"/>
    </xf>
    <xf numFmtId="176" fontId="6" fillId="0" borderId="61" xfId="3" applyNumberFormat="1" applyFont="1" applyFill="1" applyBorder="1" applyAlignment="1">
      <alignment horizontal="right" vertical="center"/>
    </xf>
    <xf numFmtId="176" fontId="6" fillId="0" borderId="5" xfId="3" applyNumberFormat="1" applyFont="1" applyFill="1" applyBorder="1" applyAlignment="1">
      <alignment horizontal="center" vertical="center"/>
    </xf>
    <xf numFmtId="176" fontId="6" fillId="0" borderId="5" xfId="3" applyNumberFormat="1" applyFont="1" applyFill="1" applyBorder="1" applyAlignment="1">
      <alignment horizontal="right" vertical="center"/>
    </xf>
    <xf numFmtId="176" fontId="6" fillId="0" borderId="64" xfId="3" applyNumberFormat="1" applyFont="1" applyFill="1" applyBorder="1" applyAlignment="1">
      <alignment horizontal="right" vertical="center"/>
    </xf>
    <xf numFmtId="176" fontId="6" fillId="0" borderId="4" xfId="3" applyNumberFormat="1" applyFont="1" applyFill="1" applyBorder="1" applyAlignment="1">
      <alignment horizontal="right" vertical="center"/>
    </xf>
    <xf numFmtId="176" fontId="6" fillId="0" borderId="65" xfId="3" applyNumberFormat="1" applyFont="1" applyFill="1" applyBorder="1" applyAlignment="1">
      <alignment horizontal="right" vertical="center"/>
    </xf>
    <xf numFmtId="180" fontId="6" fillId="0" borderId="66" xfId="3" applyNumberFormat="1" applyFont="1" applyFill="1" applyBorder="1" applyAlignment="1">
      <alignment horizontal="right" vertical="center"/>
    </xf>
    <xf numFmtId="176" fontId="6" fillId="0" borderId="74" xfId="3" applyNumberFormat="1" applyFont="1" applyFill="1" applyBorder="1" applyAlignment="1">
      <alignment horizontal="right" vertical="center"/>
    </xf>
    <xf numFmtId="180" fontId="6" fillId="0" borderId="8" xfId="3" applyNumberFormat="1" applyFont="1" applyFill="1" applyBorder="1" applyAlignment="1">
      <alignment horizontal="right" vertical="center"/>
    </xf>
    <xf numFmtId="180" fontId="6" fillId="0" borderId="3" xfId="3" applyNumberFormat="1" applyFont="1" applyFill="1" applyBorder="1" applyAlignment="1">
      <alignment horizontal="right" vertical="center"/>
    </xf>
    <xf numFmtId="185" fontId="6" fillId="0" borderId="8" xfId="3" applyNumberFormat="1" applyFont="1" applyFill="1" applyBorder="1" applyAlignment="1">
      <alignment horizontal="right" vertical="center"/>
    </xf>
    <xf numFmtId="176" fontId="6" fillId="3" borderId="19" xfId="3" applyNumberFormat="1" applyFont="1" applyFill="1" applyBorder="1" applyAlignment="1">
      <alignment horizontal="right" vertical="center"/>
    </xf>
    <xf numFmtId="176" fontId="24" fillId="0" borderId="39" xfId="3" applyNumberFormat="1" applyFont="1" applyFill="1" applyBorder="1" applyAlignment="1">
      <alignment horizontal="right" vertical="center"/>
    </xf>
    <xf numFmtId="176" fontId="24" fillId="0" borderId="40" xfId="3" applyNumberFormat="1" applyFont="1" applyFill="1" applyBorder="1" applyAlignment="1" applyProtection="1">
      <alignment horizontal="right" vertical="center"/>
      <protection locked="0"/>
    </xf>
    <xf numFmtId="176" fontId="24" fillId="0" borderId="16" xfId="3" applyNumberFormat="1" applyFont="1" applyFill="1" applyBorder="1" applyAlignment="1">
      <alignment horizontal="right" vertical="center"/>
    </xf>
    <xf numFmtId="176" fontId="24" fillId="0" borderId="22" xfId="3" applyNumberFormat="1" applyFont="1" applyFill="1" applyBorder="1" applyAlignment="1">
      <alignment horizontal="right" vertical="center"/>
    </xf>
    <xf numFmtId="176" fontId="24" fillId="0" borderId="61" xfId="3" applyNumberFormat="1" applyFont="1" applyFill="1" applyBorder="1" applyAlignment="1" applyProtection="1">
      <alignment horizontal="right" vertical="center"/>
      <protection locked="0"/>
    </xf>
    <xf numFmtId="176" fontId="24" fillId="0" borderId="67" xfId="3" applyNumberFormat="1" applyFont="1" applyFill="1" applyBorder="1" applyAlignment="1">
      <alignment horizontal="right" vertical="center"/>
    </xf>
    <xf numFmtId="180" fontId="6" fillId="0" borderId="63" xfId="3" applyNumberFormat="1" applyFont="1" applyFill="1" applyBorder="1" applyAlignment="1">
      <alignment horizontal="right" vertical="center"/>
    </xf>
    <xf numFmtId="176" fontId="6" fillId="0" borderId="67" xfId="3" applyNumberFormat="1" applyFont="1" applyFill="1" applyBorder="1" applyAlignment="1">
      <alignment horizontal="right" vertical="center"/>
    </xf>
    <xf numFmtId="180" fontId="6" fillId="0" borderId="62" xfId="3" applyNumberFormat="1" applyFont="1" applyFill="1" applyBorder="1" applyAlignment="1">
      <alignment horizontal="right" vertical="center"/>
    </xf>
    <xf numFmtId="176" fontId="24" fillId="0" borderId="52" xfId="3" applyNumberFormat="1" applyFont="1" applyFill="1" applyBorder="1" applyAlignment="1">
      <alignment horizontal="right" vertical="center"/>
    </xf>
    <xf numFmtId="176" fontId="24" fillId="0" borderId="32" xfId="3" applyNumberFormat="1" applyFont="1" applyFill="1" applyBorder="1" applyAlignment="1" applyProtection="1">
      <alignment horizontal="right" vertical="center"/>
      <protection locked="0"/>
    </xf>
    <xf numFmtId="176" fontId="24" fillId="0" borderId="13" xfId="3" applyNumberFormat="1" applyFont="1" applyFill="1" applyBorder="1" applyAlignment="1">
      <alignment horizontal="right" vertical="center"/>
    </xf>
    <xf numFmtId="176" fontId="6" fillId="0" borderId="70" xfId="3" applyNumberFormat="1" applyFont="1" applyFill="1" applyBorder="1" applyAlignment="1">
      <alignment horizontal="right" vertical="center"/>
    </xf>
    <xf numFmtId="176" fontId="6" fillId="0" borderId="21" xfId="3" applyNumberFormat="1" applyFont="1" applyFill="1" applyBorder="1" applyAlignment="1">
      <alignment horizontal="right" vertical="center"/>
    </xf>
    <xf numFmtId="176" fontId="6" fillId="0" borderId="26" xfId="3" applyNumberFormat="1" applyFont="1" applyFill="1" applyBorder="1" applyAlignment="1">
      <alignment horizontal="center" vertical="center"/>
    </xf>
    <xf numFmtId="176" fontId="6" fillId="0" borderId="26" xfId="3" applyNumberFormat="1" applyFont="1" applyFill="1" applyBorder="1" applyAlignment="1">
      <alignment horizontal="right" vertical="center"/>
    </xf>
    <xf numFmtId="176" fontId="6" fillId="0" borderId="28" xfId="3" applyNumberFormat="1" applyFont="1" applyFill="1" applyBorder="1" applyAlignment="1">
      <alignment horizontal="right" vertical="center"/>
    </xf>
    <xf numFmtId="176" fontId="6" fillId="0" borderId="1" xfId="3" applyNumberFormat="1" applyFont="1" applyFill="1" applyBorder="1" applyAlignment="1">
      <alignment horizontal="right" vertical="center"/>
    </xf>
    <xf numFmtId="176" fontId="6" fillId="0" borderId="27" xfId="3" applyNumberFormat="1" applyFont="1" applyFill="1" applyBorder="1" applyAlignment="1">
      <alignment horizontal="right" vertical="center"/>
    </xf>
    <xf numFmtId="180" fontId="6" fillId="0" borderId="29" xfId="3" applyNumberFormat="1" applyFont="1" applyFill="1" applyBorder="1" applyAlignment="1">
      <alignment horizontal="right" vertical="center"/>
    </xf>
    <xf numFmtId="180" fontId="6" fillId="0" borderId="1" xfId="3" applyNumberFormat="1" applyFont="1" applyFill="1" applyBorder="1" applyAlignment="1">
      <alignment horizontal="right" vertical="center"/>
    </xf>
    <xf numFmtId="185" fontId="6" fillId="0" borderId="29" xfId="3" applyNumberFormat="1" applyFont="1" applyFill="1" applyBorder="1" applyAlignment="1">
      <alignment horizontal="right" vertical="center"/>
    </xf>
    <xf numFmtId="179" fontId="5" fillId="0" borderId="0" xfId="3" applyNumberFormat="1" applyFont="1" applyFill="1" applyAlignment="1">
      <alignment vertical="center"/>
    </xf>
    <xf numFmtId="176" fontId="25" fillId="0" borderId="0" xfId="3" applyNumberFormat="1" applyFont="1" applyFill="1" applyAlignment="1">
      <alignment vertical="top"/>
    </xf>
    <xf numFmtId="179" fontId="5" fillId="0" borderId="0" xfId="3" applyNumberFormat="1" applyFont="1" applyFill="1" applyAlignment="1">
      <alignment vertical="top"/>
    </xf>
    <xf numFmtId="176" fontId="6" fillId="0" borderId="0" xfId="3" applyNumberFormat="1" applyFont="1" applyFill="1" applyAlignment="1">
      <alignment vertical="top"/>
    </xf>
    <xf numFmtId="176" fontId="6" fillId="0" borderId="2" xfId="3" applyNumberFormat="1" applyFont="1" applyFill="1" applyBorder="1" applyAlignment="1">
      <alignment horizontal="distributed" vertical="center"/>
    </xf>
    <xf numFmtId="176" fontId="6" fillId="0" borderId="72" xfId="3" applyNumberFormat="1" applyFont="1" applyFill="1" applyBorder="1" applyAlignment="1">
      <alignment horizontal="left" vertical="center"/>
    </xf>
    <xf numFmtId="179" fontId="6" fillId="0" borderId="33" xfId="3" applyNumberFormat="1" applyFont="1" applyFill="1" applyBorder="1" applyAlignment="1">
      <alignment horizontal="left" vertical="center" wrapText="1"/>
    </xf>
    <xf numFmtId="176" fontId="6" fillId="0" borderId="0" xfId="3" applyNumberFormat="1" applyFont="1" applyFill="1" applyBorder="1" applyAlignment="1">
      <alignment horizontal="distributed" vertical="center"/>
    </xf>
    <xf numFmtId="176" fontId="6" fillId="0" borderId="56" xfId="3" applyNumberFormat="1" applyFont="1" applyFill="1" applyBorder="1" applyAlignment="1">
      <alignment horizontal="left" vertical="center"/>
    </xf>
    <xf numFmtId="176" fontId="6" fillId="0" borderId="11" xfId="3" applyNumberFormat="1" applyFont="1" applyFill="1" applyBorder="1" applyAlignment="1">
      <alignment horizontal="centerContinuous" vertical="center"/>
    </xf>
    <xf numFmtId="176" fontId="6" fillId="0" borderId="73" xfId="3" applyNumberFormat="1" applyFont="1" applyFill="1" applyBorder="1" applyAlignment="1">
      <alignment horizontal="left" vertical="center"/>
    </xf>
    <xf numFmtId="176" fontId="6" fillId="0" borderId="79" xfId="3" applyNumberFormat="1" applyFont="1" applyFill="1" applyBorder="1" applyAlignment="1">
      <alignment vertical="center"/>
    </xf>
    <xf numFmtId="176" fontId="6" fillId="0" borderId="35" xfId="3" applyNumberFormat="1" applyFont="1" applyFill="1" applyBorder="1" applyAlignment="1">
      <alignment horizontal="center" vertical="center"/>
    </xf>
    <xf numFmtId="0" fontId="6" fillId="0" borderId="38" xfId="3" applyFont="1" applyFill="1" applyBorder="1" applyAlignment="1">
      <alignment horizontal="center" vertical="center" shrinkToFit="1"/>
    </xf>
    <xf numFmtId="179" fontId="6" fillId="0" borderId="42" xfId="3" applyNumberFormat="1" applyFont="1" applyFill="1" applyBorder="1" applyAlignment="1">
      <alignment horizontal="center" vertical="center" shrinkToFit="1"/>
    </xf>
    <xf numFmtId="0" fontId="6" fillId="0" borderId="9" xfId="3" applyFont="1" applyFill="1" applyBorder="1" applyAlignment="1">
      <alignment horizontal="center" vertical="center"/>
    </xf>
    <xf numFmtId="176" fontId="6" fillId="0" borderId="67" xfId="3" applyNumberFormat="1" applyFont="1" applyFill="1" applyBorder="1" applyAlignment="1">
      <alignment vertical="center" wrapText="1"/>
    </xf>
    <xf numFmtId="176" fontId="6" fillId="0" borderId="71" xfId="3" applyNumberFormat="1" applyFont="1" applyFill="1" applyBorder="1" applyAlignment="1">
      <alignment vertical="center" shrinkToFit="1"/>
    </xf>
    <xf numFmtId="176" fontId="6" fillId="0" borderId="15" xfId="3" applyNumberFormat="1" applyFont="1" applyFill="1" applyBorder="1" applyAlignment="1">
      <alignment horizontal="distributed" vertical="center"/>
    </xf>
    <xf numFmtId="0" fontId="6" fillId="0" borderId="38" xfId="3" applyFont="1" applyFill="1" applyBorder="1" applyAlignment="1">
      <alignment horizontal="center" vertical="center"/>
    </xf>
    <xf numFmtId="0" fontId="6" fillId="0" borderId="42" xfId="3" applyFont="1" applyFill="1" applyBorder="1" applyAlignment="1">
      <alignment horizontal="center" vertical="center"/>
    </xf>
    <xf numFmtId="176" fontId="6" fillId="0" borderId="12" xfId="3" applyNumberFormat="1" applyFont="1" applyFill="1" applyBorder="1" applyAlignment="1">
      <alignment horizontal="center" vertical="center" wrapText="1"/>
    </xf>
    <xf numFmtId="176" fontId="6" fillId="0" borderId="60" xfId="3" applyNumberFormat="1" applyFont="1" applyFill="1" applyBorder="1" applyAlignment="1">
      <alignment horizontal="center" vertical="center" shrinkToFit="1"/>
    </xf>
    <xf numFmtId="176" fontId="6" fillId="0" borderId="62" xfId="3" applyNumberFormat="1" applyFont="1" applyFill="1" applyBorder="1" applyAlignment="1">
      <alignment horizontal="center" vertical="center" shrinkToFit="1"/>
    </xf>
    <xf numFmtId="179" fontId="6" fillId="0" borderId="42" xfId="3" applyNumberFormat="1" applyFont="1" applyFill="1" applyBorder="1" applyAlignment="1">
      <alignment horizontal="center" vertical="center" wrapText="1"/>
    </xf>
    <xf numFmtId="176" fontId="6" fillId="0" borderId="1" xfId="3" applyNumberFormat="1" applyFont="1" applyFill="1" applyBorder="1" applyAlignment="1">
      <alignment horizontal="center" vertical="center"/>
    </xf>
    <xf numFmtId="176" fontId="6" fillId="0" borderId="21" xfId="3" applyNumberFormat="1" applyFont="1" applyFill="1" applyBorder="1" applyAlignment="1">
      <alignment horizontal="center" vertical="center"/>
    </xf>
    <xf numFmtId="176" fontId="6" fillId="0" borderId="27" xfId="3" applyNumberFormat="1" applyFont="1" applyFill="1" applyBorder="1" applyAlignment="1">
      <alignment horizontal="center" vertical="center" wrapText="1"/>
    </xf>
    <xf numFmtId="176" fontId="6" fillId="0" borderId="76" xfId="3" applyNumberFormat="1" applyFont="1" applyFill="1" applyBorder="1" applyAlignment="1">
      <alignment horizontal="center" vertical="center" wrapText="1"/>
    </xf>
    <xf numFmtId="176" fontId="6" fillId="0" borderId="15" xfId="3" applyNumberFormat="1" applyFont="1" applyFill="1" applyBorder="1" applyAlignment="1">
      <alignment horizontal="center" vertical="center"/>
    </xf>
    <xf numFmtId="0" fontId="6" fillId="0" borderId="28" xfId="3" applyFont="1" applyFill="1" applyBorder="1" applyAlignment="1">
      <alignment horizontal="center" vertical="center"/>
    </xf>
    <xf numFmtId="176" fontId="6" fillId="0" borderId="29" xfId="3" applyNumberFormat="1" applyFont="1" applyFill="1" applyBorder="1" applyAlignment="1">
      <alignment horizontal="center" vertical="center" shrinkToFit="1"/>
    </xf>
    <xf numFmtId="176" fontId="6" fillId="0" borderId="76" xfId="3" applyNumberFormat="1" applyFont="1" applyFill="1" applyBorder="1" applyAlignment="1">
      <alignment horizontal="center" vertical="center" shrinkToFit="1"/>
    </xf>
    <xf numFmtId="0" fontId="6" fillId="0" borderId="28" xfId="3" applyFont="1" applyFill="1" applyBorder="1" applyAlignment="1">
      <alignment horizontal="center" vertical="center" shrinkToFit="1"/>
    </xf>
    <xf numFmtId="0" fontId="6" fillId="0" borderId="29" xfId="3" applyFont="1" applyFill="1" applyBorder="1" applyAlignment="1">
      <alignment horizontal="center" vertical="center" shrinkToFit="1"/>
    </xf>
    <xf numFmtId="0" fontId="6" fillId="0" borderId="28" xfId="3" quotePrefix="1" applyFont="1" applyFill="1" applyBorder="1" applyAlignment="1">
      <alignment horizontal="center" vertical="center" shrinkToFit="1"/>
    </xf>
    <xf numFmtId="179" fontId="6" fillId="0" borderId="29" xfId="3" quotePrefix="1" applyNumberFormat="1" applyFont="1" applyFill="1" applyBorder="1" applyAlignment="1">
      <alignment horizontal="center" vertical="center" shrinkToFit="1"/>
    </xf>
    <xf numFmtId="176" fontId="6" fillId="0" borderId="30" xfId="3" applyNumberFormat="1" applyFont="1" applyFill="1" applyBorder="1" applyAlignment="1">
      <alignment horizontal="center" vertical="center"/>
    </xf>
    <xf numFmtId="176" fontId="6" fillId="0" borderId="49" xfId="3" applyNumberFormat="1" applyFont="1" applyFill="1" applyBorder="1" applyAlignment="1">
      <alignment horizontal="center" vertical="center"/>
    </xf>
    <xf numFmtId="176" fontId="6" fillId="0" borderId="23" xfId="3" applyNumberFormat="1" applyFont="1" applyFill="1" applyBorder="1" applyAlignment="1">
      <alignment horizontal="center" vertical="center"/>
    </xf>
    <xf numFmtId="176" fontId="6" fillId="0" borderId="56" xfId="3" applyNumberFormat="1" applyFont="1" applyFill="1" applyBorder="1" applyAlignment="1">
      <alignment vertical="center" shrinkToFit="1"/>
    </xf>
    <xf numFmtId="176" fontId="6" fillId="0" borderId="34" xfId="3" applyNumberFormat="1" applyFont="1" applyFill="1" applyBorder="1" applyAlignment="1">
      <alignment horizontal="right" vertical="center" shrinkToFit="1"/>
    </xf>
    <xf numFmtId="176" fontId="6" fillId="0" borderId="73" xfId="3" applyNumberFormat="1" applyFont="1" applyFill="1" applyBorder="1" applyAlignment="1" applyProtection="1">
      <alignment horizontal="right" vertical="center" shrinkToFit="1"/>
      <protection locked="0"/>
    </xf>
    <xf numFmtId="176" fontId="6" fillId="0" borderId="31" xfId="3" applyNumberFormat="1" applyFont="1" applyFill="1" applyBorder="1" applyAlignment="1">
      <alignment horizontal="right" vertical="center" shrinkToFit="1"/>
    </xf>
    <xf numFmtId="176" fontId="6" fillId="0" borderId="14" xfId="3" applyNumberFormat="1" applyFont="1" applyFill="1" applyBorder="1" applyAlignment="1">
      <alignment horizontal="right" vertical="center" shrinkToFit="1"/>
    </xf>
    <xf numFmtId="176" fontId="6" fillId="0" borderId="35" xfId="3" applyNumberFormat="1" applyFont="1" applyFill="1" applyBorder="1" applyAlignment="1">
      <alignment horizontal="right" vertical="center" shrinkToFit="1"/>
    </xf>
    <xf numFmtId="176" fontId="6" fillId="0" borderId="80" xfId="3" applyNumberFormat="1" applyFont="1" applyFill="1" applyBorder="1" applyAlignment="1">
      <alignment horizontal="right" vertical="center" shrinkToFit="1"/>
    </xf>
    <xf numFmtId="176" fontId="6" fillId="0" borderId="13" xfId="3" applyNumberFormat="1" applyFont="1" applyFill="1" applyBorder="1" applyAlignment="1">
      <alignment horizontal="right" vertical="center" shrinkToFit="1"/>
    </xf>
    <xf numFmtId="176" fontId="6" fillId="0" borderId="79" xfId="3" applyNumberFormat="1" applyFont="1" applyFill="1" applyBorder="1" applyAlignment="1">
      <alignment horizontal="right" vertical="center" shrinkToFit="1"/>
    </xf>
    <xf numFmtId="176" fontId="6" fillId="0" borderId="33" xfId="3" applyNumberFormat="1" applyFont="1" applyFill="1" applyBorder="1" applyAlignment="1">
      <alignment horizontal="right" vertical="center" shrinkToFit="1"/>
    </xf>
    <xf numFmtId="176" fontId="6" fillId="0" borderId="77" xfId="3" applyNumberFormat="1" applyFont="1" applyFill="1" applyBorder="1" applyAlignment="1">
      <alignment horizontal="right" vertical="center" shrinkToFit="1"/>
    </xf>
    <xf numFmtId="180" fontId="6" fillId="0" borderId="14" xfId="3" applyNumberFormat="1" applyFont="1" applyFill="1" applyBorder="1" applyAlignment="1">
      <alignment horizontal="right" vertical="center" shrinkToFit="1"/>
    </xf>
    <xf numFmtId="177" fontId="6" fillId="0" borderId="20" xfId="3" applyNumberFormat="1" applyFont="1" applyFill="1" applyBorder="1" applyAlignment="1" applyProtection="1">
      <alignment horizontal="center" vertical="center"/>
      <protection locked="0"/>
    </xf>
    <xf numFmtId="177" fontId="6" fillId="0" borderId="54" xfId="3" applyNumberFormat="1" applyFont="1" applyFill="1" applyBorder="1" applyAlignment="1" applyProtection="1">
      <alignment horizontal="center" vertical="center"/>
      <protection locked="0"/>
    </xf>
    <xf numFmtId="177" fontId="6" fillId="0" borderId="14" xfId="3" applyNumberFormat="1" applyFont="1" applyFill="1" applyBorder="1" applyAlignment="1" applyProtection="1">
      <alignment horizontal="right" vertical="center"/>
      <protection locked="0"/>
    </xf>
    <xf numFmtId="176" fontId="6" fillId="0" borderId="37" xfId="3" applyNumberFormat="1" applyFont="1" applyFill="1" applyBorder="1" applyAlignment="1">
      <alignment vertical="center" shrinkToFit="1"/>
    </xf>
    <xf numFmtId="176" fontId="6" fillId="0" borderId="46" xfId="3" applyNumberFormat="1" applyFont="1" applyFill="1" applyBorder="1" applyAlignment="1">
      <alignment horizontal="right" vertical="center" shrinkToFit="1"/>
    </xf>
    <xf numFmtId="176" fontId="6" fillId="0" borderId="16" xfId="3" applyNumberFormat="1" applyFont="1" applyFill="1" applyBorder="1" applyAlignment="1" applyProtection="1">
      <alignment horizontal="right" vertical="center" shrinkToFit="1"/>
      <protection locked="0"/>
    </xf>
    <xf numFmtId="176" fontId="6" fillId="0" borderId="39" xfId="3" applyNumberFormat="1" applyFont="1" applyFill="1" applyBorder="1" applyAlignment="1">
      <alignment horizontal="right" vertical="center" shrinkToFit="1"/>
    </xf>
    <xf numFmtId="176" fontId="6" fillId="0" borderId="17" xfId="3" applyNumberFormat="1" applyFont="1" applyFill="1" applyBorder="1" applyAlignment="1">
      <alignment horizontal="right" vertical="center" shrinkToFit="1"/>
    </xf>
    <xf numFmtId="176" fontId="6" fillId="0" borderId="41" xfId="3" applyNumberFormat="1" applyFont="1" applyFill="1" applyBorder="1" applyAlignment="1">
      <alignment horizontal="right" vertical="center" shrinkToFit="1"/>
    </xf>
    <xf numFmtId="176" fontId="6" fillId="0" borderId="47" xfId="3" applyNumberFormat="1" applyFont="1" applyFill="1" applyBorder="1" applyAlignment="1">
      <alignment horizontal="right" vertical="center" shrinkToFit="1"/>
    </xf>
    <xf numFmtId="176" fontId="6" fillId="0" borderId="16" xfId="3" applyNumberFormat="1" applyFont="1" applyFill="1" applyBorder="1" applyAlignment="1">
      <alignment horizontal="right" vertical="center" shrinkToFit="1"/>
    </xf>
    <xf numFmtId="180" fontId="6" fillId="0" borderId="17" xfId="3" applyNumberFormat="1" applyFont="1" applyFill="1" applyBorder="1" applyAlignment="1">
      <alignment horizontal="right" vertical="center" shrinkToFit="1"/>
    </xf>
    <xf numFmtId="177" fontId="6" fillId="0" borderId="12" xfId="3" applyNumberFormat="1" applyFont="1" applyFill="1" applyBorder="1" applyAlignment="1" applyProtection="1">
      <alignment horizontal="center" vertical="center"/>
      <protection locked="0"/>
    </xf>
    <xf numFmtId="177" fontId="6" fillId="0" borderId="48" xfId="3" applyNumberFormat="1" applyFont="1" applyFill="1" applyBorder="1" applyAlignment="1" applyProtection="1">
      <alignment horizontal="center" vertical="center"/>
      <protection locked="0"/>
    </xf>
    <xf numFmtId="177" fontId="6" fillId="0" borderId="17" xfId="3" applyNumberFormat="1" applyFont="1" applyFill="1" applyBorder="1" applyAlignment="1" applyProtection="1">
      <alignment horizontal="right" vertical="center"/>
      <protection locked="0"/>
    </xf>
    <xf numFmtId="177" fontId="6" fillId="0" borderId="37" xfId="3" applyNumberFormat="1" applyFont="1" applyFill="1" applyBorder="1" applyAlignment="1" applyProtection="1">
      <alignment horizontal="center" vertical="center"/>
      <protection locked="0"/>
    </xf>
    <xf numFmtId="176" fontId="6" fillId="0" borderId="24" xfId="3" applyNumberFormat="1" applyFont="1" applyFill="1" applyBorder="1" applyAlignment="1">
      <alignment vertical="center" shrinkToFit="1"/>
    </xf>
    <xf numFmtId="176" fontId="6" fillId="0" borderId="58" xfId="3" applyNumberFormat="1" applyFont="1" applyFill="1" applyBorder="1" applyAlignment="1">
      <alignment horizontal="right" vertical="center" shrinkToFit="1"/>
    </xf>
    <xf numFmtId="176" fontId="6" fillId="0" borderId="30" xfId="3" applyNumberFormat="1" applyFont="1" applyFill="1" applyBorder="1" applyAlignment="1" applyProtection="1">
      <alignment horizontal="right" vertical="center" shrinkToFit="1"/>
      <protection locked="0"/>
    </xf>
    <xf numFmtId="176" fontId="6" fillId="0" borderId="22" xfId="3" applyNumberFormat="1" applyFont="1" applyFill="1" applyBorder="1" applyAlignment="1">
      <alignment horizontal="right" vertical="center" shrinkToFit="1"/>
    </xf>
    <xf numFmtId="176" fontId="6" fillId="0" borderId="23" xfId="3" applyNumberFormat="1" applyFont="1" applyFill="1" applyBorder="1" applyAlignment="1">
      <alignment horizontal="right" vertical="center" shrinkToFit="1"/>
    </xf>
    <xf numFmtId="176" fontId="6" fillId="0" borderId="50" xfId="3" applyNumberFormat="1" applyFont="1" applyFill="1" applyBorder="1" applyAlignment="1">
      <alignment horizontal="right" vertical="center" shrinkToFit="1"/>
    </xf>
    <xf numFmtId="176" fontId="6" fillId="0" borderId="30" xfId="3" applyNumberFormat="1" applyFont="1" applyFill="1" applyBorder="1" applyAlignment="1">
      <alignment horizontal="right" vertical="center" shrinkToFit="1"/>
    </xf>
    <xf numFmtId="176" fontId="6" fillId="0" borderId="69" xfId="3" applyNumberFormat="1" applyFont="1" applyFill="1" applyBorder="1" applyAlignment="1">
      <alignment horizontal="right" vertical="center" shrinkToFit="1"/>
    </xf>
    <xf numFmtId="176" fontId="6" fillId="0" borderId="29" xfId="3" applyNumberFormat="1" applyFont="1" applyFill="1" applyBorder="1" applyAlignment="1">
      <alignment horizontal="right" vertical="center" shrinkToFit="1"/>
    </xf>
    <xf numFmtId="176" fontId="6" fillId="0" borderId="78" xfId="3" applyNumberFormat="1" applyFont="1" applyFill="1" applyBorder="1" applyAlignment="1">
      <alignment horizontal="right" vertical="center" shrinkToFit="1"/>
    </xf>
    <xf numFmtId="180" fontId="6" fillId="0" borderId="23" xfId="3" applyNumberFormat="1" applyFont="1" applyFill="1" applyBorder="1" applyAlignment="1">
      <alignment horizontal="right" vertical="center" shrinkToFit="1"/>
    </xf>
    <xf numFmtId="177" fontId="6" fillId="0" borderId="24" xfId="3" applyNumberFormat="1" applyFont="1" applyFill="1" applyBorder="1" applyAlignment="1" applyProtection="1">
      <alignment horizontal="center" vertical="center"/>
      <protection locked="0"/>
    </xf>
    <xf numFmtId="177" fontId="6" fillId="0" borderId="49" xfId="3" applyNumberFormat="1" applyFont="1" applyFill="1" applyBorder="1" applyAlignment="1" applyProtection="1">
      <alignment horizontal="center" vertical="center"/>
      <protection locked="0"/>
    </xf>
    <xf numFmtId="177" fontId="6" fillId="0" borderId="23" xfId="3" applyNumberFormat="1" applyFont="1" applyFill="1" applyBorder="1" applyAlignment="1" applyProtection="1">
      <alignment horizontal="right" vertical="center"/>
      <protection locked="0"/>
    </xf>
    <xf numFmtId="176" fontId="6" fillId="0" borderId="55" xfId="3" applyNumberFormat="1" applyFont="1" applyFill="1" applyBorder="1" applyAlignment="1" applyProtection="1">
      <alignment horizontal="right" vertical="center" shrinkToFit="1"/>
      <protection locked="0"/>
    </xf>
    <xf numFmtId="176" fontId="6" fillId="0" borderId="52" xfId="3" applyNumberFormat="1" applyFont="1" applyFill="1" applyBorder="1" applyAlignment="1">
      <alignment horizontal="right" vertical="center" shrinkToFit="1"/>
    </xf>
    <xf numFmtId="176" fontId="6" fillId="0" borderId="36" xfId="3" applyNumberFormat="1" applyFont="1" applyFill="1" applyBorder="1" applyAlignment="1">
      <alignment horizontal="right" vertical="center" shrinkToFit="1"/>
    </xf>
    <xf numFmtId="176" fontId="6" fillId="0" borderId="57" xfId="3" applyNumberFormat="1" applyFont="1" applyFill="1" applyBorder="1" applyAlignment="1">
      <alignment horizontal="right" vertical="center" shrinkToFit="1"/>
    </xf>
    <xf numFmtId="176" fontId="6" fillId="0" borderId="55" xfId="3" applyNumberFormat="1" applyFont="1" applyFill="1" applyBorder="1" applyAlignment="1">
      <alignment horizontal="right" vertical="center" shrinkToFit="1"/>
    </xf>
    <xf numFmtId="177" fontId="6" fillId="0" borderId="53" xfId="3" applyNumberFormat="1" applyFont="1" applyFill="1" applyBorder="1" applyAlignment="1" applyProtection="1">
      <alignment horizontal="right" vertical="center"/>
      <protection locked="0"/>
    </xf>
    <xf numFmtId="176" fontId="6" fillId="0" borderId="48" xfId="3" applyNumberFormat="1" applyFont="1" applyFill="1" applyBorder="1" applyAlignment="1">
      <alignment horizontal="right" vertical="center" shrinkToFit="1"/>
    </xf>
    <xf numFmtId="176" fontId="6" fillId="0" borderId="60" xfId="3" applyNumberFormat="1" applyFont="1" applyFill="1" applyBorder="1" applyAlignment="1">
      <alignment horizontal="right" vertical="center" shrinkToFit="1"/>
    </xf>
    <xf numFmtId="176" fontId="6" fillId="0" borderId="62" xfId="3" applyNumberFormat="1" applyFont="1" applyFill="1" applyBorder="1" applyAlignment="1">
      <alignment horizontal="right" vertical="center" shrinkToFit="1"/>
    </xf>
    <xf numFmtId="176" fontId="6" fillId="0" borderId="51" xfId="3" applyNumberFormat="1" applyFont="1" applyFill="1" applyBorder="1" applyAlignment="1">
      <alignment horizontal="right" vertical="center" shrinkToFit="1"/>
    </xf>
    <xf numFmtId="176" fontId="6" fillId="0" borderId="75" xfId="3" applyNumberFormat="1" applyFont="1" applyFill="1" applyBorder="1" applyAlignment="1">
      <alignment horizontal="right" vertical="center" shrinkToFit="1"/>
    </xf>
    <xf numFmtId="176" fontId="6" fillId="0" borderId="49" xfId="3" applyNumberFormat="1" applyFont="1" applyFill="1" applyBorder="1" applyAlignment="1">
      <alignment horizontal="right" vertical="center" shrinkToFit="1"/>
    </xf>
    <xf numFmtId="176" fontId="6" fillId="0" borderId="53" xfId="3" applyNumberFormat="1" applyFont="1" applyFill="1" applyBorder="1" applyAlignment="1">
      <alignment horizontal="right" vertical="center" shrinkToFit="1"/>
    </xf>
    <xf numFmtId="176" fontId="6" fillId="0" borderId="68" xfId="3" applyNumberFormat="1" applyFont="1" applyFill="1" applyBorder="1" applyAlignment="1">
      <alignment horizontal="right" vertical="center" shrinkToFit="1"/>
    </xf>
    <xf numFmtId="180" fontId="6" fillId="0" borderId="57" xfId="3" applyNumberFormat="1" applyFont="1" applyFill="1" applyBorder="1" applyAlignment="1">
      <alignment horizontal="right" vertical="center" shrinkToFit="1"/>
    </xf>
    <xf numFmtId="177" fontId="6" fillId="0" borderId="56" xfId="3" applyNumberFormat="1" applyFont="1" applyFill="1" applyBorder="1" applyAlignment="1" applyProtection="1">
      <alignment horizontal="center" vertical="center"/>
      <protection locked="0"/>
    </xf>
    <xf numFmtId="177" fontId="6" fillId="0" borderId="57" xfId="3" applyNumberFormat="1" applyFont="1" applyFill="1" applyBorder="1" applyAlignment="1" applyProtection="1">
      <alignment horizontal="center" vertical="center"/>
      <protection locked="0"/>
    </xf>
    <xf numFmtId="180" fontId="6" fillId="0" borderId="48" xfId="3" applyNumberFormat="1" applyFont="1" applyFill="1" applyBorder="1" applyAlignment="1">
      <alignment horizontal="right" vertical="center" shrinkToFit="1"/>
    </xf>
    <xf numFmtId="180" fontId="6" fillId="0" borderId="49" xfId="3" applyNumberFormat="1" applyFont="1" applyFill="1" applyBorder="1" applyAlignment="1">
      <alignment horizontal="right" vertical="center" shrinkToFit="1"/>
    </xf>
    <xf numFmtId="177" fontId="6" fillId="0" borderId="30" xfId="3" applyNumberFormat="1" applyFont="1" applyFill="1" applyBorder="1" applyAlignment="1" applyProtection="1">
      <alignment horizontal="center" vertical="center"/>
      <protection locked="0"/>
    </xf>
    <xf numFmtId="176" fontId="6" fillId="0" borderId="5" xfId="3" applyNumberFormat="1" applyFont="1" applyFill="1" applyBorder="1" applyAlignment="1">
      <alignment vertical="center" shrinkToFit="1"/>
    </xf>
    <xf numFmtId="176" fontId="6" fillId="0" borderId="74" xfId="3" applyNumberFormat="1" applyFont="1" applyFill="1" applyBorder="1" applyAlignment="1">
      <alignment horizontal="right" vertical="center" shrinkToFit="1"/>
    </xf>
    <xf numFmtId="176" fontId="6" fillId="0" borderId="5" xfId="3" applyNumberFormat="1" applyFont="1" applyFill="1" applyBorder="1" applyAlignment="1" applyProtection="1">
      <alignment horizontal="right" vertical="center" shrinkToFit="1"/>
      <protection locked="0"/>
    </xf>
    <xf numFmtId="176" fontId="6" fillId="0" borderId="64" xfId="3" applyNumberFormat="1" applyFont="1" applyFill="1" applyBorder="1" applyAlignment="1">
      <alignment vertical="center"/>
    </xf>
    <xf numFmtId="176" fontId="6" fillId="0" borderId="4" xfId="3" applyNumberFormat="1" applyFont="1" applyFill="1" applyBorder="1" applyAlignment="1">
      <alignment horizontal="right" vertical="center" shrinkToFit="1"/>
    </xf>
    <xf numFmtId="176" fontId="6" fillId="0" borderId="7" xfId="3" applyNumberFormat="1" applyFont="1" applyFill="1" applyBorder="1" applyAlignment="1">
      <alignment horizontal="right" vertical="center" shrinkToFit="1"/>
    </xf>
    <xf numFmtId="176" fontId="6" fillId="0" borderId="64" xfId="3" applyNumberFormat="1" applyFont="1" applyFill="1" applyBorder="1" applyAlignment="1">
      <alignment horizontal="right" vertical="center" shrinkToFit="1"/>
    </xf>
    <xf numFmtId="176" fontId="6" fillId="0" borderId="66" xfId="3" applyNumberFormat="1" applyFont="1" applyFill="1" applyBorder="1" applyAlignment="1">
      <alignment horizontal="right" vertical="center" shrinkToFit="1"/>
    </xf>
    <xf numFmtId="176" fontId="6" fillId="0" borderId="65" xfId="3" applyNumberFormat="1" applyFont="1" applyFill="1" applyBorder="1" applyAlignment="1">
      <alignment horizontal="right" vertical="center" shrinkToFit="1"/>
    </xf>
    <xf numFmtId="176" fontId="6" fillId="0" borderId="8" xfId="3" applyNumberFormat="1" applyFont="1" applyFill="1" applyBorder="1" applyAlignment="1">
      <alignment horizontal="right" vertical="center" shrinkToFit="1"/>
    </xf>
    <xf numFmtId="177" fontId="6" fillId="0" borderId="65" xfId="3" applyNumberFormat="1" applyFont="1" applyFill="1" applyBorder="1" applyAlignment="1">
      <alignment vertical="center"/>
    </xf>
    <xf numFmtId="177" fontId="6" fillId="0" borderId="64" xfId="3" applyNumberFormat="1" applyFont="1" applyFill="1" applyBorder="1" applyAlignment="1">
      <alignment vertical="center"/>
    </xf>
    <xf numFmtId="177" fontId="6" fillId="0" borderId="8" xfId="3" applyNumberFormat="1" applyFont="1" applyFill="1" applyBorder="1" applyAlignment="1">
      <alignment horizontal="right" vertical="center"/>
    </xf>
    <xf numFmtId="176" fontId="6" fillId="0" borderId="20" xfId="3" applyNumberFormat="1" applyFont="1" applyFill="1" applyBorder="1" applyAlignment="1">
      <alignment vertical="center" shrinkToFit="1"/>
    </xf>
    <xf numFmtId="176" fontId="6" fillId="0" borderId="13" xfId="3" applyNumberFormat="1" applyFont="1" applyFill="1" applyBorder="1" applyAlignment="1" applyProtection="1">
      <alignment horizontal="right" vertical="center" shrinkToFit="1"/>
      <protection locked="0"/>
    </xf>
    <xf numFmtId="176" fontId="6" fillId="0" borderId="19" xfId="3" applyNumberFormat="1" applyFont="1" applyFill="1" applyBorder="1" applyAlignment="1">
      <alignment horizontal="right" vertical="center" shrinkToFit="1"/>
    </xf>
    <xf numFmtId="176" fontId="6" fillId="0" borderId="54" xfId="3" applyNumberFormat="1" applyFont="1" applyFill="1" applyBorder="1" applyAlignment="1">
      <alignment horizontal="right" vertical="center" shrinkToFit="1"/>
    </xf>
    <xf numFmtId="176" fontId="6" fillId="0" borderId="12" xfId="3" applyNumberFormat="1" applyFont="1" applyFill="1" applyBorder="1" applyAlignment="1">
      <alignment vertical="center" shrinkToFit="1"/>
    </xf>
    <xf numFmtId="176" fontId="6" fillId="0" borderId="15" xfId="3" applyNumberFormat="1" applyFont="1" applyFill="1" applyBorder="1" applyAlignment="1">
      <alignment horizontal="right" vertical="center" shrinkToFit="1"/>
    </xf>
    <xf numFmtId="176" fontId="6" fillId="0" borderId="27" xfId="3" applyNumberFormat="1" applyFont="1" applyFill="1" applyBorder="1" applyAlignment="1">
      <alignment horizontal="right" vertical="center" shrinkToFit="1"/>
    </xf>
    <xf numFmtId="176" fontId="6" fillId="0" borderId="38" xfId="3" applyNumberFormat="1" applyFont="1" applyFill="1" applyBorder="1" applyAlignment="1">
      <alignment horizontal="right" vertical="center" shrinkToFit="1"/>
    </xf>
    <xf numFmtId="176" fontId="6" fillId="0" borderId="43" xfId="3" applyNumberFormat="1" applyFont="1" applyFill="1" applyBorder="1" applyAlignment="1">
      <alignment horizontal="right" vertical="center" shrinkToFit="1"/>
    </xf>
    <xf numFmtId="177" fontId="6" fillId="0" borderId="63" xfId="3" applyNumberFormat="1" applyFont="1" applyFill="1" applyBorder="1" applyAlignment="1" applyProtection="1">
      <alignment horizontal="center" vertical="center"/>
      <protection locked="0"/>
    </xf>
    <xf numFmtId="176" fontId="6" fillId="0" borderId="26" xfId="3" applyNumberFormat="1" applyFont="1" applyFill="1" applyBorder="1" applyAlignment="1">
      <alignment vertical="center" shrinkToFit="1"/>
    </xf>
    <xf numFmtId="176" fontId="6" fillId="0" borderId="70" xfId="3" applyNumberFormat="1" applyFont="1" applyFill="1" applyBorder="1" applyAlignment="1">
      <alignment horizontal="right" vertical="center" shrinkToFit="1"/>
    </xf>
    <xf numFmtId="176" fontId="6" fillId="0" borderId="28" xfId="3" applyNumberFormat="1" applyFont="1" applyFill="1" applyBorder="1" applyAlignment="1">
      <alignment horizontal="right" vertical="center" shrinkToFit="1"/>
    </xf>
    <xf numFmtId="176" fontId="6" fillId="0" borderId="5" xfId="3" applyNumberFormat="1" applyFont="1" applyFill="1" applyBorder="1" applyAlignment="1">
      <alignment horizontal="right" vertical="center" shrinkToFit="1"/>
    </xf>
    <xf numFmtId="176" fontId="6" fillId="0" borderId="3" xfId="3" applyNumberFormat="1" applyFont="1" applyFill="1" applyBorder="1" applyAlignment="1">
      <alignment horizontal="right" vertical="center" shrinkToFit="1"/>
    </xf>
    <xf numFmtId="177" fontId="6" fillId="0" borderId="8" xfId="3" applyNumberFormat="1" applyFont="1" applyFill="1" applyBorder="1" applyAlignment="1">
      <alignment vertical="center"/>
    </xf>
    <xf numFmtId="176" fontId="6" fillId="0" borderId="21" xfId="3" applyNumberFormat="1" applyFont="1" applyFill="1" applyBorder="1" applyAlignment="1">
      <alignment horizontal="right" vertical="center" shrinkToFit="1"/>
    </xf>
    <xf numFmtId="176" fontId="6" fillId="0" borderId="76" xfId="3" applyNumberFormat="1" applyFont="1" applyFill="1" applyBorder="1" applyAlignment="1">
      <alignment horizontal="right" vertical="center" shrinkToFit="1"/>
    </xf>
    <xf numFmtId="176" fontId="6" fillId="0" borderId="1" xfId="3" applyNumberFormat="1" applyFont="1" applyFill="1" applyBorder="1" applyAlignment="1">
      <alignment horizontal="right" vertical="center" shrinkToFit="1"/>
    </xf>
    <xf numFmtId="180" fontId="6" fillId="0" borderId="8" xfId="3" applyNumberFormat="1" applyFont="1" applyFill="1" applyBorder="1" applyAlignment="1">
      <alignment horizontal="right" vertical="center" shrinkToFit="1"/>
    </xf>
    <xf numFmtId="177" fontId="6" fillId="0" borderId="27" xfId="3" applyNumberFormat="1" applyFont="1" applyFill="1" applyBorder="1" applyAlignment="1">
      <alignment vertical="center"/>
    </xf>
    <xf numFmtId="177" fontId="6" fillId="0" borderId="28" xfId="3" applyNumberFormat="1" applyFont="1" applyFill="1" applyBorder="1" applyAlignment="1">
      <alignment vertical="center"/>
    </xf>
    <xf numFmtId="177" fontId="6" fillId="0" borderId="29" xfId="3" applyNumberFormat="1" applyFont="1" applyFill="1" applyBorder="1" applyAlignment="1">
      <alignment vertical="center"/>
    </xf>
    <xf numFmtId="177" fontId="6" fillId="0" borderId="0" xfId="3" applyNumberFormat="1" applyFont="1" applyFill="1" applyAlignment="1">
      <alignment vertical="center"/>
    </xf>
    <xf numFmtId="179" fontId="6" fillId="0" borderId="0" xfId="3" applyNumberFormat="1" applyFont="1" applyFill="1" applyAlignment="1">
      <alignment vertical="center"/>
    </xf>
    <xf numFmtId="176" fontId="5" fillId="0" borderId="0" xfId="3" applyNumberFormat="1" applyFont="1" applyFill="1" applyBorder="1" applyAlignment="1">
      <alignment vertical="center" textRotation="255"/>
    </xf>
    <xf numFmtId="176" fontId="16" fillId="0" borderId="56" xfId="3" applyNumberFormat="1" applyFont="1" applyFill="1" applyBorder="1" applyAlignment="1">
      <alignment horizontal="distributed" vertical="center"/>
    </xf>
    <xf numFmtId="176" fontId="16" fillId="0" borderId="32" xfId="3" applyNumberFormat="1" applyFont="1" applyFill="1" applyBorder="1" applyAlignment="1">
      <alignment vertical="center"/>
    </xf>
    <xf numFmtId="176" fontId="16" fillId="0" borderId="32" xfId="3" applyNumberFormat="1" applyFont="1" applyFill="1" applyBorder="1" applyAlignment="1">
      <alignment horizontal="distributed" vertical="center" justifyLastLine="1"/>
    </xf>
    <xf numFmtId="0" fontId="1" fillId="0" borderId="32" xfId="3" applyFont="1" applyFill="1" applyBorder="1" applyAlignment="1">
      <alignment vertical="center"/>
    </xf>
    <xf numFmtId="176" fontId="16" fillId="0" borderId="11" xfId="3" applyNumberFormat="1" applyFont="1" applyFill="1" applyBorder="1" applyAlignment="1">
      <alignment vertical="center"/>
    </xf>
    <xf numFmtId="176" fontId="16" fillId="0" borderId="0" xfId="3" applyNumberFormat="1" applyFont="1" applyFill="1" applyBorder="1" applyAlignment="1">
      <alignment vertical="center" wrapText="1"/>
    </xf>
    <xf numFmtId="176" fontId="16" fillId="0" borderId="22" xfId="3" applyNumberFormat="1" applyFont="1" applyFill="1" applyBorder="1" applyAlignment="1">
      <alignment horizontal="distributed" vertical="center" wrapText="1"/>
    </xf>
    <xf numFmtId="176" fontId="16" fillId="0" borderId="22" xfId="3" applyNumberFormat="1" applyFont="1" applyFill="1" applyBorder="1" applyAlignment="1">
      <alignment horizontal="distributed" vertical="center" justifyLastLine="1"/>
    </xf>
    <xf numFmtId="176" fontId="6" fillId="0" borderId="22" xfId="3" applyNumberFormat="1" applyFont="1" applyFill="1" applyBorder="1" applyAlignment="1">
      <alignment horizontal="distributed" vertical="center" justifyLastLine="1"/>
    </xf>
    <xf numFmtId="176" fontId="8" fillId="0" borderId="22" xfId="3" applyNumberFormat="1" applyFont="1" applyFill="1" applyBorder="1" applyAlignment="1">
      <alignment horizontal="distributed" vertical="center" wrapText="1" justifyLastLine="1"/>
    </xf>
    <xf numFmtId="176" fontId="16" fillId="0" borderId="60" xfId="3" applyNumberFormat="1" applyFont="1" applyFill="1" applyBorder="1" applyAlignment="1">
      <alignment horizontal="center" vertical="center" shrinkToFit="1"/>
    </xf>
    <xf numFmtId="176" fontId="16" fillId="0" borderId="0" xfId="3" applyNumberFormat="1" applyFont="1" applyFill="1" applyBorder="1" applyAlignment="1">
      <alignment horizontal="distributed" vertical="center" wrapText="1"/>
    </xf>
    <xf numFmtId="176" fontId="16" fillId="0" borderId="32" xfId="3" applyNumberFormat="1" applyFont="1" applyFill="1" applyBorder="1" applyAlignment="1">
      <alignment horizontal="right" vertical="center"/>
    </xf>
    <xf numFmtId="176" fontId="16" fillId="0" borderId="57" xfId="3" applyNumberFormat="1" applyFont="1" applyFill="1" applyBorder="1" applyAlignment="1">
      <alignment horizontal="right" vertical="center"/>
    </xf>
    <xf numFmtId="176" fontId="16" fillId="0" borderId="43" xfId="3" applyNumberFormat="1" applyFont="1" applyFill="1" applyBorder="1" applyAlignment="1">
      <alignment horizontal="right" vertical="center"/>
    </xf>
    <xf numFmtId="176" fontId="16" fillId="0" borderId="72" xfId="3" applyNumberFormat="1" applyFont="1" applyFill="1" applyBorder="1" applyAlignment="1">
      <alignment horizontal="right" vertical="center"/>
    </xf>
    <xf numFmtId="176" fontId="16" fillId="0" borderId="14" xfId="3" applyNumberFormat="1" applyFont="1" applyFill="1" applyBorder="1" applyAlignment="1">
      <alignment horizontal="right" vertical="center"/>
    </xf>
    <xf numFmtId="176" fontId="16" fillId="0" borderId="0" xfId="3" applyNumberFormat="1" applyFont="1" applyFill="1" applyBorder="1" applyAlignment="1">
      <alignment horizontal="right" vertical="center"/>
    </xf>
    <xf numFmtId="176" fontId="16" fillId="0" borderId="42" xfId="3" applyNumberFormat="1" applyFont="1" applyFill="1" applyBorder="1" applyAlignment="1">
      <alignment horizontal="right" vertical="center"/>
    </xf>
    <xf numFmtId="176" fontId="16" fillId="0" borderId="40" xfId="3" applyNumberFormat="1" applyFont="1" applyFill="1" applyBorder="1" applyAlignment="1">
      <alignment horizontal="right" vertical="center"/>
    </xf>
    <xf numFmtId="176" fontId="16" fillId="0" borderId="48" xfId="3" applyNumberFormat="1" applyFont="1" applyFill="1" applyBorder="1" applyAlignment="1">
      <alignment horizontal="right" vertical="center"/>
    </xf>
    <xf numFmtId="176" fontId="16" fillId="0" borderId="17" xfId="3" applyNumberFormat="1" applyFont="1" applyFill="1" applyBorder="1" applyAlignment="1">
      <alignment horizontal="right" vertical="center"/>
    </xf>
    <xf numFmtId="176" fontId="16" fillId="0" borderId="25" xfId="3" applyNumberFormat="1" applyFont="1" applyFill="1" applyBorder="1" applyAlignment="1">
      <alignment horizontal="right" vertical="center"/>
    </xf>
    <xf numFmtId="176" fontId="16" fillId="0" borderId="49" xfId="3" applyNumberFormat="1" applyFont="1" applyFill="1" applyBorder="1" applyAlignment="1">
      <alignment horizontal="right" vertical="center"/>
    </xf>
    <xf numFmtId="176" fontId="16" fillId="0" borderId="23" xfId="3" applyNumberFormat="1" applyFont="1" applyFill="1" applyBorder="1" applyAlignment="1">
      <alignment horizontal="right" vertical="center"/>
    </xf>
    <xf numFmtId="176" fontId="16" fillId="0" borderId="18" xfId="3" applyNumberFormat="1" applyFont="1" applyFill="1" applyBorder="1" applyAlignment="1">
      <alignment horizontal="right" vertical="center"/>
    </xf>
    <xf numFmtId="176" fontId="16" fillId="0" borderId="54" xfId="3" applyNumberFormat="1" applyFont="1" applyFill="1" applyBorder="1" applyAlignment="1">
      <alignment horizontal="right" vertical="center"/>
    </xf>
    <xf numFmtId="176" fontId="16" fillId="0" borderId="53" xfId="3" applyNumberFormat="1" applyFont="1" applyFill="1" applyBorder="1" applyAlignment="1">
      <alignment horizontal="right" vertical="center"/>
    </xf>
    <xf numFmtId="176" fontId="16" fillId="0" borderId="61" xfId="3" applyNumberFormat="1" applyFont="1" applyFill="1" applyBorder="1" applyAlignment="1">
      <alignment horizontal="right" vertical="center"/>
    </xf>
    <xf numFmtId="176" fontId="16" fillId="0" borderId="63" xfId="3" applyNumberFormat="1" applyFont="1" applyFill="1" applyBorder="1" applyAlignment="1">
      <alignment horizontal="right" vertical="center"/>
    </xf>
    <xf numFmtId="176" fontId="16" fillId="0" borderId="62" xfId="3" applyNumberFormat="1" applyFont="1" applyFill="1" applyBorder="1" applyAlignment="1">
      <alignment horizontal="right" vertical="center"/>
    </xf>
    <xf numFmtId="176" fontId="16" fillId="0" borderId="8" xfId="3" applyNumberFormat="1" applyFont="1" applyFill="1" applyBorder="1" applyAlignment="1">
      <alignment horizontal="right" vertical="center"/>
    </xf>
    <xf numFmtId="176" fontId="16" fillId="0" borderId="69" xfId="3" applyNumberFormat="1" applyFont="1" applyFill="1" applyBorder="1" applyAlignment="1">
      <alignment horizontal="right" vertical="center"/>
    </xf>
    <xf numFmtId="176" fontId="16" fillId="0" borderId="1" xfId="3" applyNumberFormat="1" applyFont="1" applyFill="1" applyBorder="1" applyAlignment="1">
      <alignment horizontal="right" vertical="center"/>
    </xf>
    <xf numFmtId="176" fontId="16" fillId="0" borderId="29" xfId="3" applyNumberFormat="1" applyFont="1" applyFill="1" applyBorder="1" applyAlignment="1">
      <alignment horizontal="right" vertical="center"/>
    </xf>
    <xf numFmtId="176" fontId="6" fillId="0" borderId="52" xfId="3" applyNumberFormat="1" applyFont="1" applyFill="1" applyBorder="1" applyAlignment="1">
      <alignment horizontal="center" vertical="center"/>
    </xf>
    <xf numFmtId="176" fontId="6" fillId="0" borderId="52" xfId="3" applyNumberFormat="1" applyFont="1" applyFill="1" applyBorder="1" applyAlignment="1" applyProtection="1">
      <alignment horizontal="right" vertical="center"/>
      <protection locked="0"/>
    </xf>
    <xf numFmtId="176" fontId="6" fillId="0" borderId="39" xfId="3" applyNumberFormat="1" applyFont="1" applyFill="1" applyBorder="1" applyAlignment="1">
      <alignment horizontal="center" vertical="center"/>
    </xf>
    <xf numFmtId="176" fontId="6" fillId="0" borderId="39" xfId="3" applyNumberFormat="1" applyFont="1" applyFill="1" applyBorder="1" applyAlignment="1" applyProtection="1">
      <alignment horizontal="right" vertical="center"/>
    </xf>
    <xf numFmtId="0" fontId="9" fillId="0" borderId="0" xfId="4">
      <alignment vertical="center"/>
    </xf>
    <xf numFmtId="176" fontId="16" fillId="0" borderId="0" xfId="3" applyNumberFormat="1" applyFont="1" applyFill="1" applyBorder="1" applyAlignment="1">
      <alignment horizontal="distributed" vertical="center" justifyLastLine="1"/>
    </xf>
    <xf numFmtId="0" fontId="5" fillId="0" borderId="0" xfId="3" applyFont="1" applyFill="1" applyBorder="1" applyAlignment="1">
      <alignment vertical="center" wrapText="1"/>
    </xf>
    <xf numFmtId="176" fontId="16" fillId="0" borderId="56" xfId="3" applyNumberFormat="1" applyFont="1" applyFill="1" applyBorder="1" applyAlignment="1">
      <alignment vertical="center"/>
    </xf>
    <xf numFmtId="176" fontId="16" fillId="0" borderId="32" xfId="3" applyNumberFormat="1" applyFont="1" applyFill="1" applyBorder="1" applyAlignment="1">
      <alignment horizontal="center" vertical="center"/>
    </xf>
    <xf numFmtId="176" fontId="16" fillId="0" borderId="28" xfId="3" applyNumberFormat="1" applyFont="1" applyFill="1" applyBorder="1" applyAlignment="1">
      <alignment horizontal="distributed" vertical="center" wrapText="1"/>
    </xf>
    <xf numFmtId="176" fontId="16" fillId="0" borderId="22" xfId="3" applyNumberFormat="1" applyFont="1" applyFill="1" applyBorder="1" applyAlignment="1">
      <alignment horizontal="center" vertical="center" shrinkToFit="1"/>
    </xf>
    <xf numFmtId="176" fontId="16" fillId="0" borderId="56" xfId="3" applyNumberFormat="1" applyFont="1" applyFill="1" applyBorder="1" applyAlignment="1">
      <alignment horizontal="right" vertical="center"/>
    </xf>
    <xf numFmtId="176" fontId="16" fillId="0" borderId="65" xfId="3" applyNumberFormat="1" applyFont="1" applyFill="1" applyBorder="1" applyAlignment="1">
      <alignment horizontal="right" vertical="center"/>
    </xf>
    <xf numFmtId="176" fontId="16" fillId="0" borderId="74" xfId="3" applyNumberFormat="1" applyFont="1" applyFill="1" applyBorder="1" applyAlignment="1">
      <alignment horizontal="center" vertical="center"/>
    </xf>
    <xf numFmtId="176" fontId="16" fillId="0" borderId="3" xfId="3" applyNumberFormat="1" applyFont="1" applyFill="1" applyBorder="1" applyAlignment="1">
      <alignment horizontal="right" vertical="center"/>
    </xf>
    <xf numFmtId="176" fontId="1" fillId="0" borderId="0" xfId="6" applyNumberFormat="1" applyFont="1" applyAlignment="1">
      <alignment vertical="top"/>
    </xf>
    <xf numFmtId="176" fontId="5" fillId="0" borderId="0" xfId="6" applyNumberFormat="1" applyFont="1" applyAlignment="1">
      <alignment vertical="top"/>
    </xf>
    <xf numFmtId="176" fontId="16" fillId="2" borderId="2" xfId="6" applyNumberFormat="1" applyFont="1" applyFill="1" applyBorder="1" applyAlignment="1">
      <alignment horizontal="distributed" vertical="center"/>
    </xf>
    <xf numFmtId="0" fontId="5" fillId="0" borderId="2" xfId="6" applyFont="1" applyBorder="1" applyAlignment="1">
      <alignment horizontal="center" vertical="center" wrapText="1"/>
    </xf>
    <xf numFmtId="176" fontId="16" fillId="0" borderId="80" xfId="6" applyNumberFormat="1" applyFont="1" applyBorder="1" applyAlignment="1">
      <alignment horizontal="distributed" vertical="center"/>
    </xf>
    <xf numFmtId="0" fontId="16" fillId="0" borderId="72" xfId="6" applyFont="1" applyBorder="1" applyAlignment="1">
      <alignment vertical="center"/>
    </xf>
    <xf numFmtId="0" fontId="16" fillId="0" borderId="11" xfId="6" applyFont="1" applyBorder="1" applyAlignment="1">
      <alignment vertical="center"/>
    </xf>
    <xf numFmtId="176" fontId="16" fillId="0" borderId="0" xfId="6" applyNumberFormat="1" applyFont="1" applyAlignment="1">
      <alignment horizontal="distributed" vertical="center"/>
    </xf>
    <xf numFmtId="176" fontId="16" fillId="2" borderId="9" xfId="6" applyNumberFormat="1" applyFont="1" applyFill="1" applyBorder="1" applyAlignment="1">
      <alignment horizontal="center" vertical="center"/>
    </xf>
    <xf numFmtId="0" fontId="16" fillId="0" borderId="71" xfId="6" applyFont="1" applyBorder="1" applyAlignment="1">
      <alignment horizontal="center" vertical="center"/>
    </xf>
    <xf numFmtId="176" fontId="16" fillId="0" borderId="67" xfId="6" applyNumberFormat="1" applyFont="1" applyBorder="1" applyAlignment="1">
      <alignment horizontal="center" vertical="center"/>
    </xf>
    <xf numFmtId="176" fontId="16" fillId="0" borderId="60" xfId="6" applyNumberFormat="1" applyFont="1" applyBorder="1" applyAlignment="1">
      <alignment horizontal="center" vertical="center"/>
    </xf>
    <xf numFmtId="0" fontId="16" fillId="0" borderId="60" xfId="6" applyFont="1" applyBorder="1" applyAlignment="1">
      <alignment horizontal="center" vertical="center"/>
    </xf>
    <xf numFmtId="176" fontId="16" fillId="0" borderId="71" xfId="6" applyNumberFormat="1" applyFont="1" applyBorder="1" applyAlignment="1">
      <alignment horizontal="center" vertical="top"/>
    </xf>
    <xf numFmtId="176" fontId="6" fillId="0" borderId="44" xfId="6" applyNumberFormat="1" applyFont="1" applyBorder="1" applyAlignment="1">
      <alignment horizontal="center" vertical="center"/>
    </xf>
    <xf numFmtId="176" fontId="16" fillId="0" borderId="38" xfId="6" applyNumberFormat="1" applyFont="1" applyBorder="1" applyAlignment="1">
      <alignment horizontal="center" vertical="center"/>
    </xf>
    <xf numFmtId="0" fontId="16" fillId="0" borderId="38" xfId="6" applyFont="1" applyBorder="1" applyAlignment="1">
      <alignment horizontal="center" vertical="center"/>
    </xf>
    <xf numFmtId="0" fontId="16" fillId="0" borderId="9" xfId="6" applyFont="1" applyBorder="1" applyAlignment="1">
      <alignment horizontal="center" vertical="center" wrapText="1"/>
    </xf>
    <xf numFmtId="176" fontId="16" fillId="0" borderId="71" xfId="6" applyNumberFormat="1" applyFont="1" applyBorder="1" applyAlignment="1">
      <alignment horizontal="center" vertical="center" wrapText="1"/>
    </xf>
    <xf numFmtId="176" fontId="16" fillId="0" borderId="15" xfId="6" applyNumberFormat="1" applyFont="1" applyBorder="1" applyAlignment="1">
      <alignment horizontal="center" vertical="center"/>
    </xf>
    <xf numFmtId="176" fontId="16" fillId="0" borderId="0" xfId="6" applyNumberFormat="1" applyFont="1" applyAlignment="1">
      <alignment vertical="center"/>
    </xf>
    <xf numFmtId="0" fontId="1" fillId="0" borderId="9" xfId="6" applyFont="1" applyBorder="1" applyAlignment="1">
      <alignment horizontal="center" vertical="center" wrapText="1"/>
    </xf>
    <xf numFmtId="176" fontId="16" fillId="0" borderId="71" xfId="6" applyNumberFormat="1" applyFont="1" applyBorder="1" applyAlignment="1">
      <alignment vertical="center" wrapText="1"/>
    </xf>
    <xf numFmtId="176" fontId="16" fillId="0" borderId="42" xfId="6" applyNumberFormat="1" applyFont="1" applyBorder="1" applyAlignment="1">
      <alignment horizontal="center" vertical="center"/>
    </xf>
    <xf numFmtId="176" fontId="16" fillId="2" borderId="21" xfId="6" applyNumberFormat="1" applyFont="1" applyFill="1" applyBorder="1" applyAlignment="1">
      <alignment horizontal="distributed" vertical="center"/>
    </xf>
    <xf numFmtId="0" fontId="16" fillId="0" borderId="27" xfId="6" applyFont="1" applyBorder="1" applyAlignment="1">
      <alignment horizontal="center" vertical="center"/>
    </xf>
    <xf numFmtId="0" fontId="16" fillId="0" borderId="28" xfId="6" applyFont="1" applyBorder="1" applyAlignment="1">
      <alignment horizontal="center" vertical="center"/>
    </xf>
    <xf numFmtId="0" fontId="1" fillId="0" borderId="21" xfId="6" applyFont="1" applyBorder="1" applyAlignment="1">
      <alignment horizontal="center" vertical="center" wrapText="1"/>
    </xf>
    <xf numFmtId="176" fontId="16" fillId="0" borderId="76" xfId="6" applyNumberFormat="1" applyFont="1" applyBorder="1" applyAlignment="1">
      <alignment horizontal="center" vertical="center"/>
    </xf>
    <xf numFmtId="176" fontId="16" fillId="0" borderId="28" xfId="6" applyNumberFormat="1" applyFont="1" applyBorder="1" applyAlignment="1">
      <alignment horizontal="center" vertical="center"/>
    </xf>
    <xf numFmtId="176" fontId="16" fillId="0" borderId="70" xfId="6" applyNumberFormat="1" applyFont="1" applyBorder="1" applyAlignment="1">
      <alignment horizontal="center" vertical="center"/>
    </xf>
    <xf numFmtId="176" fontId="16" fillId="0" borderId="21" xfId="6" applyNumberFormat="1" applyFont="1" applyBorder="1" applyAlignment="1">
      <alignment horizontal="center" vertical="center"/>
    </xf>
    <xf numFmtId="176" fontId="16" fillId="2" borderId="46" xfId="6" applyNumberFormat="1" applyFont="1" applyFill="1" applyBorder="1" applyAlignment="1">
      <alignment horizontal="distributed" vertical="center"/>
    </xf>
    <xf numFmtId="177" fontId="27" fillId="0" borderId="47" xfId="6" applyNumberFormat="1" applyFont="1" applyBorder="1" applyAlignment="1">
      <alignment horizontal="center" vertical="center"/>
    </xf>
    <xf numFmtId="177" fontId="27" fillId="0" borderId="39" xfId="6" applyNumberFormat="1" applyFont="1" applyBorder="1" applyAlignment="1">
      <alignment horizontal="center" vertical="center"/>
    </xf>
    <xf numFmtId="177" fontId="28" fillId="0" borderId="39" xfId="6" applyNumberFormat="1" applyFont="1" applyBorder="1" applyAlignment="1">
      <alignment horizontal="center" vertical="center"/>
    </xf>
    <xf numFmtId="177" fontId="27" fillId="0" borderId="17" xfId="6" applyNumberFormat="1" applyFont="1" applyBorder="1" applyAlignment="1">
      <alignment horizontal="center" vertical="center"/>
    </xf>
    <xf numFmtId="177" fontId="27" fillId="0" borderId="46" xfId="6" applyNumberFormat="1" applyFont="1" applyBorder="1" applyAlignment="1">
      <alignment vertical="center"/>
    </xf>
    <xf numFmtId="41" fontId="27" fillId="0" borderId="47" xfId="8" applyNumberFormat="1" applyFont="1" applyBorder="1" applyAlignment="1">
      <alignment horizontal="right" vertical="center"/>
    </xf>
    <xf numFmtId="177" fontId="16" fillId="0" borderId="48" xfId="6" applyNumberFormat="1" applyFont="1" applyFill="1" applyBorder="1" applyAlignment="1">
      <alignment horizontal="right" vertical="center"/>
    </xf>
    <xf numFmtId="177" fontId="16" fillId="0" borderId="17" xfId="6" applyNumberFormat="1" applyFont="1" applyFill="1" applyBorder="1" applyAlignment="1">
      <alignment horizontal="right" vertical="center"/>
    </xf>
    <xf numFmtId="177" fontId="26" fillId="0" borderId="9" xfId="6" applyNumberFormat="1" applyFont="1" applyFill="1" applyBorder="1" applyAlignment="1">
      <alignment horizontal="center" vertical="center"/>
    </xf>
    <xf numFmtId="177" fontId="16" fillId="0" borderId="58" xfId="6" applyNumberFormat="1" applyFont="1" applyFill="1" applyBorder="1" applyAlignment="1">
      <alignment horizontal="center" vertical="center"/>
    </xf>
    <xf numFmtId="176" fontId="16" fillId="2" borderId="58" xfId="6" applyNumberFormat="1" applyFont="1" applyFill="1" applyBorder="1" applyAlignment="1">
      <alignment horizontal="distributed" vertical="center"/>
    </xf>
    <xf numFmtId="177" fontId="27" fillId="0" borderId="62" xfId="6" applyNumberFormat="1" applyFont="1" applyBorder="1" applyAlignment="1">
      <alignment horizontal="center" vertical="center"/>
    </xf>
    <xf numFmtId="177" fontId="27" fillId="0" borderId="58" xfId="6" applyNumberFormat="1" applyFont="1" applyBorder="1" applyAlignment="1">
      <alignment vertical="center"/>
    </xf>
    <xf numFmtId="177" fontId="16" fillId="0" borderId="63" xfId="6" applyNumberFormat="1" applyFont="1" applyFill="1" applyBorder="1" applyAlignment="1">
      <alignment horizontal="right" vertical="center"/>
    </xf>
    <xf numFmtId="177" fontId="16" fillId="0" borderId="62" xfId="6" applyNumberFormat="1" applyFont="1" applyFill="1" applyBorder="1" applyAlignment="1">
      <alignment horizontal="right" vertical="center"/>
    </xf>
    <xf numFmtId="177" fontId="26" fillId="0" borderId="58" xfId="6" applyNumberFormat="1" applyFont="1" applyFill="1" applyBorder="1" applyAlignment="1">
      <alignment horizontal="center" vertical="center"/>
    </xf>
    <xf numFmtId="41" fontId="27" fillId="0" borderId="75" xfId="8" applyNumberFormat="1" applyFont="1" applyBorder="1" applyAlignment="1">
      <alignment horizontal="right" vertical="center"/>
    </xf>
    <xf numFmtId="186" fontId="27" fillId="0" borderId="76" xfId="8" applyNumberFormat="1" applyFont="1" applyBorder="1" applyAlignment="1">
      <alignment horizontal="right" vertical="center"/>
    </xf>
    <xf numFmtId="0" fontId="30" fillId="0" borderId="21" xfId="6" applyFont="1" applyFill="1" applyBorder="1" applyAlignment="1">
      <alignment horizontal="center" vertical="center"/>
    </xf>
    <xf numFmtId="176" fontId="16" fillId="2" borderId="46" xfId="6" applyNumberFormat="1" applyFont="1" applyFill="1" applyBorder="1" applyAlignment="1">
      <alignment horizontal="distributed" vertical="distributed" shrinkToFit="1"/>
    </xf>
    <xf numFmtId="177" fontId="27" fillId="0" borderId="37" xfId="6" applyNumberFormat="1" applyFont="1" applyBorder="1" applyAlignment="1">
      <alignment horizontal="center" vertical="center"/>
    </xf>
    <xf numFmtId="177" fontId="27" fillId="0" borderId="48" xfId="6" applyNumberFormat="1" applyFont="1" applyBorder="1" applyAlignment="1">
      <alignment horizontal="center" vertical="center"/>
    </xf>
    <xf numFmtId="177" fontId="27" fillId="0" borderId="46" xfId="6" applyNumberFormat="1" applyFont="1" applyBorder="1" applyAlignment="1">
      <alignment horizontal="right" vertical="center"/>
    </xf>
    <xf numFmtId="41" fontId="27" fillId="0" borderId="36" xfId="8" applyNumberFormat="1" applyFont="1" applyBorder="1" applyAlignment="1">
      <alignment horizontal="right" vertical="center"/>
    </xf>
    <xf numFmtId="177" fontId="16" fillId="0" borderId="54" xfId="6" applyNumberFormat="1" applyFont="1" applyFill="1" applyBorder="1" applyAlignment="1">
      <alignment horizontal="right" vertical="center"/>
    </xf>
    <xf numFmtId="177" fontId="16" fillId="0" borderId="53" xfId="6" applyNumberFormat="1" applyFont="1" applyFill="1" applyBorder="1" applyAlignment="1">
      <alignment horizontal="right" vertical="center"/>
    </xf>
    <xf numFmtId="177" fontId="26" fillId="0" borderId="34" xfId="6" applyNumberFormat="1" applyFont="1" applyFill="1" applyBorder="1" applyAlignment="1">
      <alignment horizontal="center" vertical="center"/>
    </xf>
    <xf numFmtId="176" fontId="6" fillId="2" borderId="46" xfId="6" applyNumberFormat="1" applyFont="1" applyFill="1" applyBorder="1" applyAlignment="1">
      <alignment horizontal="distributed" vertical="distributed" shrinkToFit="1"/>
    </xf>
    <xf numFmtId="177" fontId="16" fillId="0" borderId="37" xfId="6" applyNumberFormat="1" applyFont="1" applyBorder="1" applyAlignment="1">
      <alignment horizontal="center" vertical="center"/>
    </xf>
    <xf numFmtId="177" fontId="16" fillId="0" borderId="39" xfId="6" applyNumberFormat="1" applyFont="1" applyBorder="1" applyAlignment="1">
      <alignment horizontal="center" vertical="center"/>
    </xf>
    <xf numFmtId="177" fontId="16" fillId="0" borderId="48" xfId="6" applyNumberFormat="1" applyFont="1" applyBorder="1" applyAlignment="1">
      <alignment horizontal="center" vertical="center"/>
    </xf>
    <xf numFmtId="177" fontId="27" fillId="0" borderId="58" xfId="6" applyNumberFormat="1" applyFont="1" applyBorder="1" applyAlignment="1">
      <alignment horizontal="right" vertical="center"/>
    </xf>
    <xf numFmtId="176" fontId="6" fillId="2" borderId="58" xfId="6" applyNumberFormat="1" applyFont="1" applyFill="1" applyBorder="1" applyAlignment="1">
      <alignment horizontal="distributed" vertical="distributed" shrinkToFit="1"/>
    </xf>
    <xf numFmtId="177" fontId="16" fillId="0" borderId="60" xfId="6" applyNumberFormat="1" applyFont="1" applyBorder="1" applyAlignment="1">
      <alignment horizontal="center" vertical="center"/>
    </xf>
    <xf numFmtId="177" fontId="16" fillId="0" borderId="63" xfId="6" applyNumberFormat="1" applyFont="1" applyBorder="1" applyAlignment="1">
      <alignment horizontal="center" vertical="center"/>
    </xf>
    <xf numFmtId="177" fontId="26" fillId="0" borderId="63" xfId="6" applyNumberFormat="1" applyFont="1" applyBorder="1" applyAlignment="1">
      <alignment horizontal="center" vertical="center"/>
    </xf>
    <xf numFmtId="41" fontId="27" fillId="0" borderId="71" xfId="8" applyNumberFormat="1" applyFont="1" applyBorder="1" applyAlignment="1">
      <alignment horizontal="right" vertical="center"/>
    </xf>
    <xf numFmtId="177" fontId="16" fillId="0" borderId="43" xfId="6" applyNumberFormat="1" applyFont="1" applyFill="1" applyBorder="1" applyAlignment="1">
      <alignment horizontal="right" vertical="center"/>
    </xf>
    <xf numFmtId="177" fontId="16" fillId="0" borderId="42" xfId="6" applyNumberFormat="1" applyFont="1" applyFill="1" applyBorder="1" applyAlignment="1">
      <alignment horizontal="right" vertical="center"/>
    </xf>
    <xf numFmtId="176" fontId="16" fillId="2" borderId="68" xfId="6" applyNumberFormat="1" applyFont="1" applyFill="1" applyBorder="1" applyAlignment="1">
      <alignment horizontal="distributed" vertical="center"/>
    </xf>
    <xf numFmtId="177" fontId="27" fillId="0" borderId="20" xfId="6" applyNumberFormat="1" applyFont="1" applyBorder="1" applyAlignment="1">
      <alignment horizontal="center" vertical="center"/>
    </xf>
    <xf numFmtId="177" fontId="27" fillId="0" borderId="52" xfId="6" applyNumberFormat="1" applyFont="1" applyBorder="1" applyAlignment="1">
      <alignment horizontal="center" vertical="center"/>
    </xf>
    <xf numFmtId="177" fontId="27" fillId="0" borderId="54" xfId="6" applyNumberFormat="1" applyFont="1" applyBorder="1" applyAlignment="1">
      <alignment horizontal="center" vertical="center"/>
    </xf>
    <xf numFmtId="177" fontId="16" fillId="0" borderId="54" xfId="6" applyNumberFormat="1" applyFont="1" applyFill="1" applyBorder="1" applyAlignment="1">
      <alignment horizontal="center" vertical="center"/>
    </xf>
    <xf numFmtId="177" fontId="16" fillId="0" borderId="53" xfId="6" applyNumberFormat="1" applyFont="1" applyFill="1" applyBorder="1" applyAlignment="1">
      <alignment horizontal="center" vertical="center"/>
    </xf>
    <xf numFmtId="177" fontId="16" fillId="0" borderId="68" xfId="6" applyNumberFormat="1" applyFont="1" applyFill="1" applyBorder="1" applyAlignment="1">
      <alignment horizontal="right" vertical="center"/>
    </xf>
    <xf numFmtId="41" fontId="27" fillId="0" borderId="13" xfId="8" applyNumberFormat="1" applyFont="1" applyBorder="1" applyAlignment="1">
      <alignment horizontal="right" vertical="center"/>
    </xf>
    <xf numFmtId="177" fontId="16" fillId="0" borderId="57" xfId="6" applyNumberFormat="1" applyFont="1" applyFill="1" applyBorder="1" applyAlignment="1">
      <alignment horizontal="right" vertical="center"/>
    </xf>
    <xf numFmtId="177" fontId="16" fillId="0" borderId="14" xfId="6" applyNumberFormat="1" applyFont="1" applyFill="1" applyBorder="1" applyAlignment="1">
      <alignment horizontal="right" vertical="center"/>
    </xf>
    <xf numFmtId="177" fontId="16" fillId="0" borderId="9" xfId="6" applyNumberFormat="1" applyFont="1" applyFill="1" applyBorder="1" applyAlignment="1">
      <alignment horizontal="center" vertical="center"/>
    </xf>
    <xf numFmtId="177" fontId="16" fillId="0" borderId="48" xfId="6" applyNumberFormat="1" applyFont="1" applyFill="1" applyBorder="1" applyAlignment="1">
      <alignment horizontal="center" vertical="center"/>
    </xf>
    <xf numFmtId="177" fontId="16" fillId="0" borderId="39" xfId="6" applyNumberFormat="1" applyFont="1" applyFill="1" applyBorder="1" applyAlignment="1">
      <alignment horizontal="center" vertical="center"/>
    </xf>
    <xf numFmtId="177" fontId="16" fillId="0" borderId="17" xfId="6" applyNumberFormat="1" applyFont="1" applyFill="1" applyBorder="1" applyAlignment="1">
      <alignment horizontal="center" vertical="center"/>
    </xf>
    <xf numFmtId="177" fontId="16" fillId="0" borderId="46" xfId="6" applyNumberFormat="1" applyFont="1" applyFill="1" applyBorder="1" applyAlignment="1">
      <alignment horizontal="right" vertical="center"/>
    </xf>
    <xf numFmtId="41" fontId="27" fillId="0" borderId="16" xfId="8" applyNumberFormat="1" applyFont="1" applyBorder="1" applyAlignment="1">
      <alignment horizontal="right" vertical="center"/>
    </xf>
    <xf numFmtId="176" fontId="6" fillId="0" borderId="0" xfId="6" applyNumberFormat="1" applyFont="1" applyAlignment="1">
      <alignment vertical="center"/>
    </xf>
    <xf numFmtId="186" fontId="27" fillId="0" borderId="71" xfId="8" applyNumberFormat="1" applyFont="1" applyBorder="1" applyAlignment="1">
      <alignment horizontal="right" vertical="center"/>
    </xf>
    <xf numFmtId="0" fontId="30" fillId="0" borderId="9" xfId="6" applyFont="1" applyFill="1" applyBorder="1" applyAlignment="1">
      <alignment horizontal="center" vertical="center"/>
    </xf>
    <xf numFmtId="176" fontId="16" fillId="0" borderId="9" xfId="6" applyNumberFormat="1" applyFont="1" applyFill="1" applyBorder="1" applyAlignment="1">
      <alignment horizontal="distributed" vertical="center" wrapText="1"/>
    </xf>
    <xf numFmtId="176" fontId="6" fillId="2" borderId="58" xfId="6" applyNumberFormat="1" applyFont="1" applyFill="1" applyBorder="1" applyAlignment="1">
      <alignment horizontal="distributed" vertical="center"/>
    </xf>
    <xf numFmtId="177" fontId="27" fillId="0" borderId="75" xfId="6" applyNumberFormat="1" applyFont="1" applyBorder="1" applyAlignment="1">
      <alignment horizontal="center" vertical="center"/>
    </xf>
    <xf numFmtId="177" fontId="27" fillId="0" borderId="60" xfId="6" applyNumberFormat="1" applyFont="1" applyBorder="1" applyAlignment="1">
      <alignment horizontal="center" vertical="center"/>
    </xf>
    <xf numFmtId="177" fontId="16" fillId="0" borderId="60" xfId="6" applyNumberFormat="1" applyFont="1" applyFill="1" applyBorder="1" applyAlignment="1">
      <alignment horizontal="center" vertical="center"/>
    </xf>
    <xf numFmtId="177" fontId="16" fillId="0" borderId="63" xfId="6" applyNumberFormat="1" applyFont="1" applyFill="1" applyBorder="1" applyAlignment="1">
      <alignment horizontal="center" vertical="center"/>
    </xf>
    <xf numFmtId="177" fontId="16" fillId="0" borderId="58" xfId="6" applyNumberFormat="1" applyFont="1" applyFill="1" applyBorder="1" applyAlignment="1">
      <alignment horizontal="right" vertical="center"/>
    </xf>
    <xf numFmtId="41" fontId="27" fillId="0" borderId="65" xfId="8" applyNumberFormat="1" applyFont="1" applyBorder="1" applyAlignment="1">
      <alignment horizontal="right" vertical="center"/>
    </xf>
    <xf numFmtId="177" fontId="16" fillId="0" borderId="64" xfId="6" applyNumberFormat="1" applyFont="1" applyFill="1" applyBorder="1" applyAlignment="1">
      <alignment horizontal="right" vertical="center"/>
    </xf>
    <xf numFmtId="177" fontId="16" fillId="0" borderId="8" xfId="6" applyNumberFormat="1" applyFont="1" applyFill="1" applyBorder="1" applyAlignment="1">
      <alignment horizontal="right" vertical="center"/>
    </xf>
    <xf numFmtId="177" fontId="16" fillId="0" borderId="74" xfId="6" applyNumberFormat="1" applyFont="1" applyFill="1" applyBorder="1" applyAlignment="1">
      <alignment horizontal="center" vertical="center"/>
    </xf>
    <xf numFmtId="176" fontId="16" fillId="0" borderId="74" xfId="6" applyNumberFormat="1" applyFont="1" applyFill="1" applyBorder="1" applyAlignment="1">
      <alignment horizontal="distributed" vertical="center" wrapText="1"/>
    </xf>
    <xf numFmtId="176" fontId="16" fillId="2" borderId="74" xfId="6" applyNumberFormat="1" applyFont="1" applyFill="1" applyBorder="1" applyAlignment="1">
      <alignment horizontal="distributed" vertical="center"/>
    </xf>
    <xf numFmtId="177" fontId="27" fillId="0" borderId="5" xfId="6" applyNumberFormat="1" applyFont="1" applyBorder="1" applyAlignment="1">
      <alignment horizontal="center" vertical="center"/>
    </xf>
    <xf numFmtId="177" fontId="27" fillId="0" borderId="66" xfId="6" applyNumberFormat="1" applyFont="1" applyBorder="1" applyAlignment="1">
      <alignment horizontal="center" vertical="center"/>
    </xf>
    <xf numFmtId="177" fontId="16" fillId="0" borderId="66" xfId="6" applyNumberFormat="1" applyFont="1" applyFill="1" applyBorder="1" applyAlignment="1">
      <alignment horizontal="center" vertical="center"/>
    </xf>
    <xf numFmtId="177" fontId="16" fillId="0" borderId="74" xfId="6" applyNumberFormat="1" applyFont="1" applyFill="1" applyBorder="1" applyAlignment="1">
      <alignment horizontal="right" vertical="center"/>
    </xf>
    <xf numFmtId="41" fontId="27" fillId="0" borderId="7" xfId="8" applyNumberFormat="1" applyFont="1" applyBorder="1" applyAlignment="1">
      <alignment horizontal="right" vertical="center"/>
    </xf>
    <xf numFmtId="177" fontId="16" fillId="0" borderId="66" xfId="6" applyNumberFormat="1" applyFont="1" applyFill="1" applyBorder="1" applyAlignment="1">
      <alignment horizontal="right" vertical="center"/>
    </xf>
    <xf numFmtId="176" fontId="16" fillId="2" borderId="34" xfId="6" applyNumberFormat="1" applyFont="1" applyFill="1" applyBorder="1" applyAlignment="1">
      <alignment horizontal="distributed" vertical="center" shrinkToFit="1"/>
    </xf>
    <xf numFmtId="177" fontId="27" fillId="0" borderId="56" xfId="6" applyNumberFormat="1" applyFont="1" applyBorder="1" applyAlignment="1">
      <alignment horizontal="center" vertical="center"/>
    </xf>
    <xf numFmtId="177" fontId="27" fillId="0" borderId="31" xfId="6" applyNumberFormat="1" applyFont="1" applyBorder="1" applyAlignment="1">
      <alignment horizontal="center" vertical="center"/>
    </xf>
    <xf numFmtId="177" fontId="27" fillId="0" borderId="57" xfId="6" applyNumberFormat="1" applyFont="1" applyBorder="1" applyAlignment="1">
      <alignment horizontal="center" vertical="center"/>
    </xf>
    <xf numFmtId="177" fontId="16" fillId="0" borderId="57" xfId="6" applyNumberFormat="1" applyFont="1" applyFill="1" applyBorder="1" applyAlignment="1">
      <alignment horizontal="center" vertical="center"/>
    </xf>
    <xf numFmtId="177" fontId="16" fillId="0" borderId="34" xfId="6" applyNumberFormat="1" applyFont="1" applyFill="1" applyBorder="1" applyAlignment="1">
      <alignment horizontal="right" vertical="center"/>
    </xf>
    <xf numFmtId="41" fontId="27" fillId="0" borderId="77" xfId="8" applyNumberFormat="1" applyFont="1" applyBorder="1" applyAlignment="1">
      <alignment horizontal="right" vertical="center"/>
    </xf>
    <xf numFmtId="177" fontId="16" fillId="0" borderId="34" xfId="6" applyNumberFormat="1" applyFont="1" applyFill="1" applyBorder="1" applyAlignment="1">
      <alignment horizontal="center" vertical="center"/>
    </xf>
    <xf numFmtId="177" fontId="16" fillId="0" borderId="21" xfId="6" applyNumberFormat="1" applyFont="1" applyFill="1" applyBorder="1" applyAlignment="1">
      <alignment horizontal="center" vertical="center"/>
    </xf>
    <xf numFmtId="177" fontId="27" fillId="0" borderId="64" xfId="6" applyNumberFormat="1" applyFont="1" applyBorder="1" applyAlignment="1">
      <alignment horizontal="center" vertical="center"/>
    </xf>
    <xf numFmtId="177" fontId="16" fillId="0" borderId="8" xfId="6" applyNumberFormat="1" applyFont="1" applyFill="1" applyBorder="1" applyAlignment="1">
      <alignment horizontal="center" vertical="center"/>
    </xf>
    <xf numFmtId="177" fontId="26" fillId="0" borderId="2" xfId="6" applyNumberFormat="1" applyFont="1" applyFill="1" applyBorder="1" applyAlignment="1">
      <alignment horizontal="center" vertical="center"/>
    </xf>
    <xf numFmtId="177" fontId="26" fillId="0" borderId="74" xfId="6" applyNumberFormat="1" applyFont="1" applyFill="1" applyBorder="1" applyAlignment="1">
      <alignment horizontal="center" vertical="center"/>
    </xf>
    <xf numFmtId="177" fontId="26" fillId="0" borderId="21" xfId="6" applyNumberFormat="1" applyFont="1" applyFill="1" applyBorder="1" applyAlignment="1">
      <alignment horizontal="center" vertical="center"/>
    </xf>
    <xf numFmtId="176" fontId="16" fillId="2" borderId="74" xfId="6" applyNumberFormat="1" applyFont="1" applyFill="1" applyBorder="1" applyAlignment="1">
      <alignment horizontal="distributed" vertical="center" wrapText="1"/>
    </xf>
    <xf numFmtId="177" fontId="27" fillId="0" borderId="65" xfId="6" applyNumberFormat="1" applyFont="1" applyBorder="1" applyAlignment="1">
      <alignment horizontal="center" vertical="center"/>
    </xf>
    <xf numFmtId="177" fontId="27" fillId="0" borderId="3" xfId="6" applyNumberFormat="1" applyFont="1" applyBorder="1" applyAlignment="1">
      <alignment horizontal="center" vertical="center"/>
    </xf>
    <xf numFmtId="177" fontId="16" fillId="0" borderId="2" xfId="6" applyNumberFormat="1" applyFont="1" applyFill="1" applyBorder="1" applyAlignment="1">
      <alignment horizontal="center" vertical="center"/>
    </xf>
    <xf numFmtId="0" fontId="16" fillId="0" borderId="9" xfId="6" applyFont="1" applyFill="1" applyBorder="1" applyAlignment="1">
      <alignment horizontal="distributed" vertical="center" wrapText="1"/>
    </xf>
    <xf numFmtId="176" fontId="6" fillId="0" borderId="46" xfId="6" applyNumberFormat="1" applyFont="1" applyFill="1" applyBorder="1" applyAlignment="1">
      <alignment horizontal="distributed" vertical="center" wrapText="1"/>
    </xf>
    <xf numFmtId="177" fontId="27" fillId="0" borderId="37" xfId="6" applyNumberFormat="1" applyFont="1" applyFill="1" applyBorder="1" applyAlignment="1">
      <alignment horizontal="center" vertical="center"/>
    </xf>
    <xf numFmtId="177" fontId="27" fillId="0" borderId="39" xfId="6" applyNumberFormat="1" applyFont="1" applyFill="1" applyBorder="1" applyAlignment="1">
      <alignment horizontal="center" vertical="center"/>
    </xf>
    <xf numFmtId="177" fontId="27" fillId="0" borderId="48" xfId="6" applyNumberFormat="1" applyFont="1" applyFill="1" applyBorder="1" applyAlignment="1">
      <alignment horizontal="center" vertical="center"/>
    </xf>
    <xf numFmtId="177" fontId="27" fillId="0" borderId="17" xfId="6" applyNumberFormat="1" applyFont="1" applyFill="1" applyBorder="1" applyAlignment="1">
      <alignment horizontal="center" vertical="center"/>
    </xf>
    <xf numFmtId="177" fontId="27" fillId="0" borderId="46" xfId="6" applyNumberFormat="1" applyFont="1" applyFill="1" applyBorder="1" applyAlignment="1">
      <alignment horizontal="right" vertical="center"/>
    </xf>
    <xf numFmtId="41" fontId="27" fillId="0" borderId="47" xfId="8" applyNumberFormat="1" applyFont="1" applyFill="1" applyBorder="1" applyAlignment="1">
      <alignment horizontal="right" vertical="center"/>
    </xf>
    <xf numFmtId="41" fontId="27" fillId="0" borderId="80" xfId="8" applyNumberFormat="1" applyFont="1" applyBorder="1" applyAlignment="1">
      <alignment horizontal="right" vertical="center"/>
    </xf>
    <xf numFmtId="0" fontId="16" fillId="0" borderId="10" xfId="6" applyFont="1" applyBorder="1" applyAlignment="1">
      <alignment horizontal="left" vertical="center"/>
    </xf>
    <xf numFmtId="0" fontId="0" fillId="0" borderId="10" xfId="0" applyBorder="1" applyAlignment="1">
      <alignment vertical="center"/>
    </xf>
    <xf numFmtId="177" fontId="27" fillId="0" borderId="0" xfId="6" applyNumberFormat="1" applyFont="1" applyBorder="1" applyAlignment="1">
      <alignment horizontal="right" vertical="center"/>
    </xf>
    <xf numFmtId="186" fontId="27" fillId="0" borderId="0" xfId="8" applyNumberFormat="1" applyFont="1" applyBorder="1" applyAlignment="1">
      <alignment horizontal="right" vertical="center"/>
    </xf>
    <xf numFmtId="177" fontId="16" fillId="0" borderId="0" xfId="6" applyNumberFormat="1" applyFont="1" applyFill="1" applyBorder="1" applyAlignment="1">
      <alignment horizontal="right" vertical="center"/>
    </xf>
    <xf numFmtId="0" fontId="1" fillId="0" borderId="0" xfId="6" applyFont="1" applyFill="1" applyBorder="1" applyAlignment="1">
      <alignment horizontal="right" vertical="center"/>
    </xf>
    <xf numFmtId="0" fontId="0" fillId="0" borderId="10" xfId="0" applyBorder="1" applyAlignment="1">
      <alignment horizontal="right" vertical="center"/>
    </xf>
    <xf numFmtId="176" fontId="16" fillId="0" borderId="0" xfId="6" applyNumberFormat="1" applyFont="1" applyFill="1" applyAlignment="1">
      <alignment vertical="center"/>
    </xf>
    <xf numFmtId="176" fontId="6" fillId="0" borderId="0" xfId="6" applyNumberFormat="1" applyFont="1" applyFill="1" applyAlignment="1">
      <alignment vertical="center"/>
    </xf>
    <xf numFmtId="176" fontId="6" fillId="0" borderId="0" xfId="6" applyNumberFormat="1" applyFont="1" applyBorder="1" applyAlignment="1">
      <alignment vertical="center"/>
    </xf>
    <xf numFmtId="176" fontId="6" fillId="0" borderId="0" xfId="6" applyNumberFormat="1" applyFont="1" applyAlignment="1">
      <alignment horizontal="center" vertical="center"/>
    </xf>
    <xf numFmtId="176" fontId="5" fillId="0" borderId="0" xfId="6" applyNumberFormat="1" applyFont="1" applyAlignment="1">
      <alignment horizontal="center" vertical="center"/>
    </xf>
    <xf numFmtId="176" fontId="5" fillId="0" borderId="0" xfId="6" applyNumberFormat="1" applyFont="1" applyAlignment="1">
      <alignment horizontal="distributed" vertical="center"/>
    </xf>
    <xf numFmtId="176" fontId="5" fillId="0" borderId="0" xfId="6" applyNumberFormat="1" applyFont="1" applyAlignment="1">
      <alignment vertical="center"/>
    </xf>
    <xf numFmtId="0" fontId="0" fillId="0" borderId="0" xfId="0" applyBorder="1">
      <alignment vertical="center"/>
    </xf>
    <xf numFmtId="0" fontId="33" fillId="0" borderId="0" xfId="0" applyFont="1">
      <alignment vertical="center"/>
    </xf>
    <xf numFmtId="0" fontId="33" fillId="0" borderId="1" xfId="0" applyFont="1" applyBorder="1">
      <alignment vertical="center"/>
    </xf>
    <xf numFmtId="0" fontId="33" fillId="0" borderId="0" xfId="0" applyFont="1" applyBorder="1">
      <alignment vertical="center"/>
    </xf>
    <xf numFmtId="0" fontId="24" fillId="0" borderId="0" xfId="0" applyFont="1" applyAlignment="1">
      <alignment horizontal="right" vertical="center"/>
    </xf>
    <xf numFmtId="0" fontId="27" fillId="0" borderId="6" xfId="0" applyFont="1" applyBorder="1" applyAlignment="1">
      <alignment vertical="center"/>
    </xf>
    <xf numFmtId="0" fontId="24" fillId="0" borderId="10" xfId="0" applyFont="1" applyBorder="1" applyAlignment="1">
      <alignment vertical="center"/>
    </xf>
    <xf numFmtId="0" fontId="27" fillId="0" borderId="10" xfId="0" applyFont="1" applyBorder="1" applyAlignment="1">
      <alignment vertical="center"/>
    </xf>
    <xf numFmtId="0" fontId="27" fillId="0" borderId="10" xfId="0" applyFont="1" applyBorder="1" applyAlignment="1">
      <alignment horizontal="center" vertical="center"/>
    </xf>
    <xf numFmtId="0" fontId="27" fillId="0" borderId="11" xfId="0" applyFont="1" applyBorder="1" applyAlignment="1">
      <alignment vertical="center" wrapText="1"/>
    </xf>
    <xf numFmtId="0" fontId="27" fillId="0" borderId="0" xfId="0" applyFont="1">
      <alignment vertical="center"/>
    </xf>
    <xf numFmtId="0" fontId="27" fillId="0" borderId="0" xfId="0" applyFont="1" applyBorder="1">
      <alignment vertical="center"/>
    </xf>
    <xf numFmtId="0" fontId="27" fillId="0" borderId="12" xfId="0" applyFont="1" applyBorder="1" applyAlignment="1">
      <alignment vertical="center"/>
    </xf>
    <xf numFmtId="0" fontId="27" fillId="0" borderId="6" xfId="0" applyFont="1" applyBorder="1">
      <alignment vertical="center"/>
    </xf>
    <xf numFmtId="0" fontId="24" fillId="0" borderId="10" xfId="0" applyFont="1" applyBorder="1">
      <alignment vertical="center"/>
    </xf>
    <xf numFmtId="0" fontId="27" fillId="0" borderId="10" xfId="0" applyFont="1" applyBorder="1">
      <alignment vertical="center"/>
    </xf>
    <xf numFmtId="0" fontId="27" fillId="0" borderId="10" xfId="0" applyFont="1" applyBorder="1" applyAlignment="1">
      <alignment horizontal="left" vertical="center"/>
    </xf>
    <xf numFmtId="0" fontId="27" fillId="0" borderId="11" xfId="0" applyFont="1" applyBorder="1" applyAlignment="1">
      <alignment horizontal="left" vertical="center"/>
    </xf>
    <xf numFmtId="0" fontId="27" fillId="0" borderId="12" xfId="0" applyFont="1" applyBorder="1" applyAlignment="1">
      <alignment horizontal="center" vertical="center"/>
    </xf>
    <xf numFmtId="0" fontId="27" fillId="0" borderId="12" xfId="0" applyFont="1" applyBorder="1">
      <alignment vertical="center"/>
    </xf>
    <xf numFmtId="0" fontId="27" fillId="0" borderId="0" xfId="0" applyFont="1" applyBorder="1" applyAlignment="1">
      <alignment horizontal="center" vertical="center"/>
    </xf>
    <xf numFmtId="0" fontId="27" fillId="0" borderId="67" xfId="0" applyFont="1" applyBorder="1" applyAlignment="1">
      <alignment vertical="center" wrapText="1"/>
    </xf>
    <xf numFmtId="0" fontId="27" fillId="0" borderId="60" xfId="0" applyFont="1" applyBorder="1">
      <alignment vertical="center"/>
    </xf>
    <xf numFmtId="0" fontId="27" fillId="0" borderId="75" xfId="0" applyFont="1" applyBorder="1">
      <alignment vertical="center"/>
    </xf>
    <xf numFmtId="0" fontId="27" fillId="0" borderId="42" xfId="0" applyFont="1" applyBorder="1" applyAlignment="1">
      <alignment horizontal="center" vertical="center"/>
    </xf>
    <xf numFmtId="0" fontId="27" fillId="0" borderId="75" xfId="0" applyFont="1" applyBorder="1" applyAlignment="1">
      <alignment vertical="center" wrapText="1"/>
    </xf>
    <xf numFmtId="0" fontId="27" fillId="0" borderId="15" xfId="0" applyFont="1" applyBorder="1" applyAlignment="1">
      <alignment horizontal="center" vertical="center"/>
    </xf>
    <xf numFmtId="0" fontId="27" fillId="0" borderId="15" xfId="0" quotePrefix="1" applyFont="1" applyBorder="1" applyAlignment="1">
      <alignment horizontal="center" vertical="center" wrapText="1"/>
    </xf>
    <xf numFmtId="0" fontId="27" fillId="0" borderId="26" xfId="0" applyFont="1" applyBorder="1" applyAlignment="1">
      <alignment vertical="center" shrinkToFit="1"/>
    </xf>
    <xf numFmtId="0" fontId="27" fillId="0" borderId="27" xfId="0" applyFont="1" applyBorder="1" applyAlignment="1">
      <alignment vertical="center" shrinkToFit="1"/>
    </xf>
    <xf numFmtId="0" fontId="27" fillId="0" borderId="28" xfId="0" applyFont="1" applyBorder="1" applyAlignment="1">
      <alignment vertical="center" shrinkToFit="1"/>
    </xf>
    <xf numFmtId="0" fontId="27" fillId="0" borderId="76" xfId="0" applyFont="1" applyBorder="1" applyAlignment="1">
      <alignment vertical="center" shrinkToFit="1"/>
    </xf>
    <xf numFmtId="0" fontId="27" fillId="0" borderId="29" xfId="0" quotePrefix="1" applyFont="1" applyBorder="1" applyAlignment="1">
      <alignment horizontal="center" vertical="center" shrinkToFit="1"/>
    </xf>
    <xf numFmtId="0" fontId="27" fillId="0" borderId="70" xfId="0" quotePrefix="1" applyFont="1" applyBorder="1" applyAlignment="1">
      <alignment horizontal="center" vertical="center" shrinkToFit="1"/>
    </xf>
    <xf numFmtId="0" fontId="27" fillId="0" borderId="0" xfId="0" applyFont="1" applyAlignment="1">
      <alignment vertical="center" shrinkToFit="1"/>
    </xf>
    <xf numFmtId="176" fontId="16" fillId="0" borderId="55" xfId="3" applyNumberFormat="1" applyFont="1" applyFill="1" applyBorder="1" applyAlignment="1">
      <alignment horizontal="right" vertical="center"/>
    </xf>
    <xf numFmtId="176" fontId="16" fillId="0" borderId="34" xfId="3" applyNumberFormat="1" applyFont="1" applyFill="1" applyBorder="1" applyAlignment="1">
      <alignment horizontal="right" vertical="center"/>
    </xf>
    <xf numFmtId="176" fontId="16" fillId="0" borderId="44" xfId="3" applyNumberFormat="1" applyFont="1" applyFill="1" applyBorder="1" applyAlignment="1">
      <alignment horizontal="right" vertical="center"/>
    </xf>
    <xf numFmtId="176" fontId="16" fillId="0" borderId="9" xfId="3" applyNumberFormat="1" applyFont="1" applyFill="1" applyBorder="1" applyAlignment="1">
      <alignment horizontal="right" vertical="center"/>
    </xf>
    <xf numFmtId="176" fontId="16" fillId="0" borderId="16" xfId="3" applyNumberFormat="1" applyFont="1" applyFill="1" applyBorder="1" applyAlignment="1">
      <alignment horizontal="right" vertical="center"/>
    </xf>
    <xf numFmtId="176" fontId="16" fillId="0" borderId="46" xfId="3" applyNumberFormat="1" applyFont="1" applyFill="1" applyBorder="1" applyAlignment="1">
      <alignment horizontal="right" vertical="center"/>
    </xf>
    <xf numFmtId="176" fontId="16" fillId="0" borderId="30" xfId="3" applyNumberFormat="1" applyFont="1" applyFill="1" applyBorder="1" applyAlignment="1">
      <alignment horizontal="right" vertical="center"/>
    </xf>
    <xf numFmtId="176" fontId="16" fillId="0" borderId="51" xfId="3" applyNumberFormat="1" applyFont="1" applyFill="1" applyBorder="1" applyAlignment="1">
      <alignment horizontal="right" vertical="center"/>
    </xf>
    <xf numFmtId="176" fontId="16" fillId="0" borderId="68" xfId="3" applyNumberFormat="1" applyFont="1" applyFill="1" applyBorder="1" applyAlignment="1">
      <alignment horizontal="right" vertical="center"/>
    </xf>
    <xf numFmtId="176" fontId="16" fillId="0" borderId="67" xfId="3" applyNumberFormat="1" applyFont="1" applyFill="1" applyBorder="1" applyAlignment="1">
      <alignment horizontal="right" vertical="center"/>
    </xf>
    <xf numFmtId="176" fontId="16" fillId="0" borderId="58" xfId="3" applyNumberFormat="1" applyFont="1" applyFill="1" applyBorder="1" applyAlignment="1">
      <alignment horizontal="right" vertical="center"/>
    </xf>
    <xf numFmtId="176" fontId="16" fillId="0" borderId="66" xfId="3" applyNumberFormat="1" applyFont="1" applyFill="1" applyBorder="1" applyAlignment="1">
      <alignment horizontal="right" vertical="center"/>
    </xf>
    <xf numFmtId="176" fontId="16" fillId="0" borderId="74" xfId="3" applyNumberFormat="1" applyFont="1" applyFill="1" applyBorder="1" applyAlignment="1">
      <alignment horizontal="right" vertical="center"/>
    </xf>
    <xf numFmtId="176" fontId="16" fillId="0" borderId="13" xfId="3" applyNumberFormat="1" applyFont="1" applyFill="1" applyBorder="1" applyAlignment="1">
      <alignment horizontal="right" vertical="center"/>
    </xf>
    <xf numFmtId="176" fontId="16" fillId="0" borderId="27" xfId="3" applyNumberFormat="1" applyFont="1" applyFill="1" applyBorder="1" applyAlignment="1">
      <alignment horizontal="right" vertical="center"/>
    </xf>
    <xf numFmtId="176" fontId="16" fillId="0" borderId="21" xfId="3" applyNumberFormat="1" applyFont="1" applyFill="1" applyBorder="1" applyAlignment="1">
      <alignment horizontal="right" vertical="center"/>
    </xf>
    <xf numFmtId="0" fontId="0" fillId="0" borderId="10" xfId="0" applyBorder="1">
      <alignment vertical="center"/>
    </xf>
    <xf numFmtId="0" fontId="34" fillId="0" borderId="0" xfId="0" applyFont="1" applyAlignment="1">
      <alignment horizontal="center" vertical="center"/>
    </xf>
    <xf numFmtId="0" fontId="35" fillId="0" borderId="0" xfId="0" applyFont="1">
      <alignment vertical="center"/>
    </xf>
    <xf numFmtId="0" fontId="35" fillId="0" borderId="0" xfId="0" applyFont="1" applyBorder="1">
      <alignment vertical="center"/>
    </xf>
    <xf numFmtId="0" fontId="0" fillId="0" borderId="43" xfId="0" applyBorder="1">
      <alignment vertical="center"/>
    </xf>
    <xf numFmtId="0" fontId="36" fillId="0" borderId="0" xfId="0" applyFont="1" applyFill="1" applyBorder="1">
      <alignment vertical="center"/>
    </xf>
    <xf numFmtId="176" fontId="1" fillId="0" borderId="0" xfId="3" applyNumberFormat="1" applyFont="1" applyFill="1" applyBorder="1" applyAlignment="1">
      <alignment vertical="top"/>
    </xf>
    <xf numFmtId="0" fontId="37" fillId="0" borderId="0" xfId="0" applyFont="1" applyFill="1" applyBorder="1">
      <alignment vertical="center"/>
    </xf>
    <xf numFmtId="0" fontId="38" fillId="0" borderId="0" xfId="0" applyFont="1" applyFill="1" applyBorder="1" applyAlignment="1">
      <alignment horizontal="right" vertical="center"/>
    </xf>
    <xf numFmtId="0" fontId="39" fillId="0" borderId="2" xfId="0" applyFont="1" applyFill="1" applyBorder="1">
      <alignment vertical="center"/>
    </xf>
    <xf numFmtId="0" fontId="39" fillId="0" borderId="10" xfId="0" applyFont="1" applyFill="1" applyBorder="1" applyAlignment="1">
      <alignment horizontal="left" vertical="center"/>
    </xf>
    <xf numFmtId="0" fontId="39" fillId="0" borderId="3" xfId="0" applyFont="1" applyFill="1" applyBorder="1">
      <alignment vertical="center"/>
    </xf>
    <xf numFmtId="0" fontId="38" fillId="0" borderId="3" xfId="0" applyFont="1" applyFill="1" applyBorder="1">
      <alignment vertical="center"/>
    </xf>
    <xf numFmtId="0" fontId="38" fillId="0" borderId="4" xfId="0" applyFont="1" applyFill="1" applyBorder="1">
      <alignment vertical="center"/>
    </xf>
    <xf numFmtId="0" fontId="39" fillId="0" borderId="15" xfId="0" applyFont="1" applyFill="1" applyBorder="1">
      <alignment vertical="center"/>
    </xf>
    <xf numFmtId="0" fontId="39" fillId="0" borderId="0" xfId="0" applyFont="1" applyFill="1" applyBorder="1">
      <alignment vertical="center"/>
    </xf>
    <xf numFmtId="0" fontId="39" fillId="0" borderId="15" xfId="0" applyFont="1" applyFill="1" applyBorder="1" applyAlignment="1">
      <alignment horizontal="center" vertical="center"/>
    </xf>
    <xf numFmtId="0" fontId="39" fillId="0" borderId="71" xfId="0" applyFont="1" applyFill="1" applyBorder="1">
      <alignment vertical="center"/>
    </xf>
    <xf numFmtId="0" fontId="39" fillId="0" borderId="79" xfId="0" applyFont="1" applyFill="1" applyBorder="1">
      <alignment vertical="center"/>
    </xf>
    <xf numFmtId="0" fontId="39" fillId="0" borderId="77" xfId="0" applyFont="1" applyFill="1" applyBorder="1">
      <alignment vertical="center"/>
    </xf>
    <xf numFmtId="0" fontId="39" fillId="0" borderId="19" xfId="0" applyFont="1" applyFill="1" applyBorder="1">
      <alignment vertical="center"/>
    </xf>
    <xf numFmtId="0" fontId="16" fillId="0" borderId="0" xfId="0" applyFont="1" applyFill="1" applyBorder="1">
      <alignment vertical="center"/>
    </xf>
    <xf numFmtId="0" fontId="39" fillId="0" borderId="38" xfId="0" applyFont="1" applyFill="1" applyBorder="1" applyAlignment="1">
      <alignment vertical="center" wrapText="1"/>
    </xf>
    <xf numFmtId="0" fontId="39" fillId="0" borderId="75" xfId="0" applyFont="1" applyFill="1" applyBorder="1" applyAlignment="1">
      <alignment vertical="center" wrapText="1"/>
    </xf>
    <xf numFmtId="0" fontId="39" fillId="0" borderId="42" xfId="0" applyFont="1" applyFill="1" applyBorder="1">
      <alignment vertical="center"/>
    </xf>
    <xf numFmtId="0" fontId="39" fillId="0" borderId="21" xfId="0" quotePrefix="1" applyFont="1" applyFill="1" applyBorder="1" applyAlignment="1">
      <alignment vertical="center" shrinkToFit="1"/>
    </xf>
    <xf numFmtId="0" fontId="39" fillId="0" borderId="70" xfId="0" quotePrefix="1" applyFont="1" applyFill="1" applyBorder="1" applyAlignment="1">
      <alignment horizontal="center" vertical="center" shrinkToFit="1"/>
    </xf>
    <xf numFmtId="0" fontId="39" fillId="0" borderId="76" xfId="0" applyFont="1" applyFill="1" applyBorder="1" applyAlignment="1">
      <alignment horizontal="center" vertical="center" shrinkToFit="1"/>
    </xf>
    <xf numFmtId="0" fontId="39" fillId="0" borderId="28" xfId="0" applyFont="1" applyFill="1" applyBorder="1" applyAlignment="1">
      <alignment horizontal="center" vertical="center" shrinkToFit="1"/>
    </xf>
    <xf numFmtId="0" fontId="39" fillId="0" borderId="69" xfId="0" applyFont="1" applyFill="1" applyBorder="1" applyAlignment="1">
      <alignment horizontal="center" vertical="center" shrinkToFit="1"/>
    </xf>
    <xf numFmtId="0" fontId="39" fillId="0" borderId="29" xfId="0" applyFont="1" applyFill="1" applyBorder="1" applyAlignment="1">
      <alignment vertical="center" wrapText="1"/>
    </xf>
    <xf numFmtId="0" fontId="39" fillId="0" borderId="0" xfId="0" applyFont="1" applyFill="1" applyBorder="1" applyAlignment="1">
      <alignment vertical="center" shrinkToFit="1"/>
    </xf>
    <xf numFmtId="176" fontId="16" fillId="0" borderId="19" xfId="3" applyNumberFormat="1" applyFont="1" applyFill="1" applyBorder="1" applyAlignment="1">
      <alignment horizontal="right" vertical="center"/>
    </xf>
    <xf numFmtId="176" fontId="16" fillId="0" borderId="36" xfId="3" applyNumberFormat="1" applyFont="1" applyFill="1" applyBorder="1" applyAlignment="1">
      <alignment horizontal="right" vertical="center"/>
    </xf>
    <xf numFmtId="176" fontId="16" fillId="0" borderId="15" xfId="3" applyNumberFormat="1" applyFont="1" applyFill="1" applyBorder="1" applyAlignment="1">
      <alignment horizontal="right" vertical="center"/>
    </xf>
    <xf numFmtId="176" fontId="16" fillId="0" borderId="71" xfId="3" applyNumberFormat="1" applyFont="1" applyFill="1" applyBorder="1" applyAlignment="1">
      <alignment horizontal="right" vertical="center"/>
    </xf>
    <xf numFmtId="176" fontId="16" fillId="0" borderId="41" xfId="3" applyNumberFormat="1" applyFont="1" applyFill="1" applyBorder="1" applyAlignment="1">
      <alignment horizontal="right" vertical="center"/>
    </xf>
    <xf numFmtId="176" fontId="16" fillId="0" borderId="47" xfId="3" applyNumberFormat="1" applyFont="1" applyFill="1" applyBorder="1" applyAlignment="1">
      <alignment horizontal="right" vertical="center"/>
    </xf>
    <xf numFmtId="176" fontId="16" fillId="0" borderId="50" xfId="3" applyNumberFormat="1" applyFont="1" applyFill="1" applyBorder="1" applyAlignment="1">
      <alignment horizontal="right" vertical="center"/>
    </xf>
    <xf numFmtId="176" fontId="16" fillId="0" borderId="78" xfId="3" applyNumberFormat="1" applyFont="1" applyFill="1" applyBorder="1" applyAlignment="1">
      <alignment horizontal="right" vertical="center"/>
    </xf>
    <xf numFmtId="176" fontId="16" fillId="0" borderId="45" xfId="3" applyNumberFormat="1" applyFont="1" applyFill="1" applyBorder="1" applyAlignment="1">
      <alignment horizontal="right" vertical="center"/>
    </xf>
    <xf numFmtId="176" fontId="16" fillId="0" borderId="75" xfId="3" applyNumberFormat="1" applyFont="1" applyFill="1" applyBorder="1" applyAlignment="1">
      <alignment horizontal="right" vertical="center"/>
    </xf>
    <xf numFmtId="176" fontId="16" fillId="0" borderId="4" xfId="3" applyNumberFormat="1" applyFont="1" applyFill="1" applyBorder="1" applyAlignment="1">
      <alignment horizontal="right" vertical="center"/>
    </xf>
    <xf numFmtId="176" fontId="16" fillId="0" borderId="7" xfId="3" applyNumberFormat="1" applyFont="1" applyFill="1" applyBorder="1" applyAlignment="1">
      <alignment horizontal="right" vertical="center"/>
    </xf>
    <xf numFmtId="176" fontId="16" fillId="0" borderId="77" xfId="3" applyNumberFormat="1" applyFont="1" applyFill="1" applyBorder="1" applyAlignment="1">
      <alignment horizontal="right" vertical="center"/>
    </xf>
    <xf numFmtId="176" fontId="16" fillId="0" borderId="70" xfId="3" applyNumberFormat="1" applyFont="1" applyFill="1" applyBorder="1" applyAlignment="1">
      <alignment horizontal="right" vertical="center"/>
    </xf>
    <xf numFmtId="176" fontId="16" fillId="0" borderId="76" xfId="3" applyNumberFormat="1" applyFont="1" applyFill="1" applyBorder="1" applyAlignment="1">
      <alignment horizontal="right" vertical="center"/>
    </xf>
    <xf numFmtId="0" fontId="36" fillId="0" borderId="10" xfId="0" applyFont="1" applyFill="1" applyBorder="1">
      <alignment vertical="center"/>
    </xf>
    <xf numFmtId="0" fontId="38" fillId="0" borderId="0" xfId="0" applyFont="1" applyFill="1" applyBorder="1" applyAlignment="1">
      <alignment vertical="center"/>
    </xf>
    <xf numFmtId="0" fontId="41" fillId="0" borderId="0" xfId="0" applyFont="1" applyFill="1" applyBorder="1">
      <alignment vertical="center"/>
    </xf>
    <xf numFmtId="0" fontId="36" fillId="0" borderId="43" xfId="0" applyFont="1" applyFill="1" applyBorder="1">
      <alignment vertical="center"/>
    </xf>
    <xf numFmtId="176" fontId="42" fillId="0" borderId="0" xfId="3" applyNumberFormat="1" applyFont="1" applyFill="1" applyAlignment="1">
      <alignment vertical="center"/>
    </xf>
    <xf numFmtId="176" fontId="16" fillId="0" borderId="0" xfId="3" applyNumberFormat="1" applyFont="1" applyFill="1" applyAlignment="1">
      <alignment horizontal="right" vertical="center"/>
    </xf>
    <xf numFmtId="0" fontId="16" fillId="0" borderId="6" xfId="3" applyFont="1" applyFill="1" applyBorder="1" applyAlignment="1">
      <alignment horizontal="left" vertical="center" wrapText="1"/>
    </xf>
    <xf numFmtId="176" fontId="16" fillId="0" borderId="3" xfId="3" applyNumberFormat="1" applyFont="1" applyFill="1" applyBorder="1" applyAlignment="1">
      <alignment vertical="center"/>
    </xf>
    <xf numFmtId="176" fontId="16" fillId="0" borderId="3" xfId="3" applyNumberFormat="1" applyFont="1" applyFill="1" applyBorder="1" applyAlignment="1">
      <alignment horizontal="left" vertical="center"/>
    </xf>
    <xf numFmtId="176" fontId="16" fillId="0" borderId="4" xfId="3" applyNumberFormat="1" applyFont="1" applyFill="1" applyBorder="1" applyAlignment="1">
      <alignment vertical="center"/>
    </xf>
    <xf numFmtId="0" fontId="16" fillId="0" borderId="9" xfId="3" applyFont="1" applyFill="1" applyBorder="1" applyAlignment="1">
      <alignment horizontal="left" vertical="center" wrapText="1"/>
    </xf>
    <xf numFmtId="176" fontId="16" fillId="0" borderId="12" xfId="3" applyNumberFormat="1" applyFont="1" applyFill="1" applyBorder="1" applyAlignment="1">
      <alignment vertical="center"/>
    </xf>
    <xf numFmtId="176" fontId="16" fillId="0" borderId="32" xfId="3" applyNumberFormat="1" applyFont="1" applyFill="1" applyBorder="1" applyAlignment="1">
      <alignment horizontal="left" vertical="center"/>
    </xf>
    <xf numFmtId="176" fontId="16" fillId="0" borderId="60" xfId="3" applyNumberFormat="1" applyFont="1" applyFill="1" applyBorder="1" applyAlignment="1">
      <alignment vertical="center" wrapText="1"/>
    </xf>
    <xf numFmtId="176" fontId="16" fillId="0" borderId="45" xfId="3" applyNumberFormat="1" applyFont="1" applyFill="1" applyBorder="1" applyAlignment="1">
      <alignment vertical="center" shrinkToFit="1"/>
    </xf>
    <xf numFmtId="176" fontId="16" fillId="0" borderId="28" xfId="3" applyNumberFormat="1" applyFont="1" applyFill="1" applyBorder="1" applyAlignment="1">
      <alignment horizontal="center" vertical="center" wrapText="1"/>
    </xf>
    <xf numFmtId="0" fontId="34" fillId="0" borderId="21" xfId="0" quotePrefix="1" applyFont="1" applyBorder="1" applyAlignment="1">
      <alignment horizontal="center" vertical="center" wrapText="1"/>
    </xf>
    <xf numFmtId="176" fontId="16" fillId="0" borderId="56" xfId="3" applyNumberFormat="1" applyFont="1" applyFill="1" applyBorder="1" applyAlignment="1">
      <alignment vertical="center" shrinkToFit="1"/>
    </xf>
    <xf numFmtId="176" fontId="16" fillId="0" borderId="37" xfId="3" applyNumberFormat="1" applyFont="1" applyFill="1" applyBorder="1" applyAlignment="1">
      <alignment horizontal="right" vertical="center" shrinkToFit="1"/>
    </xf>
    <xf numFmtId="176" fontId="16" fillId="0" borderId="72" xfId="3" applyNumberFormat="1" applyFont="1" applyFill="1" applyBorder="1" applyAlignment="1" applyProtection="1">
      <alignment horizontal="right" vertical="center" shrinkToFit="1"/>
      <protection locked="0"/>
    </xf>
    <xf numFmtId="176" fontId="16" fillId="0" borderId="14" xfId="3" applyNumberFormat="1" applyFont="1" applyFill="1" applyBorder="1" applyAlignment="1">
      <alignment horizontal="right" vertical="center" shrinkToFit="1"/>
    </xf>
    <xf numFmtId="176" fontId="16" fillId="0" borderId="37" xfId="3" applyNumberFormat="1" applyFont="1" applyFill="1" applyBorder="1" applyAlignment="1">
      <alignment vertical="center" shrinkToFit="1"/>
    </xf>
    <xf numFmtId="176" fontId="16" fillId="0" borderId="39" xfId="3" applyNumberFormat="1" applyFont="1" applyFill="1" applyBorder="1" applyAlignment="1" applyProtection="1">
      <alignment horizontal="right" vertical="center" shrinkToFit="1"/>
      <protection locked="0"/>
    </xf>
    <xf numFmtId="176" fontId="16" fillId="0" borderId="17" xfId="3" applyNumberFormat="1" applyFont="1" applyFill="1" applyBorder="1" applyAlignment="1">
      <alignment horizontal="right" vertical="center" shrinkToFit="1"/>
    </xf>
    <xf numFmtId="176" fontId="16" fillId="0" borderId="24" xfId="3" applyNumberFormat="1" applyFont="1" applyFill="1" applyBorder="1" applyAlignment="1">
      <alignment vertical="center" shrinkToFit="1"/>
    </xf>
    <xf numFmtId="176" fontId="16" fillId="0" borderId="30" xfId="3" applyNumberFormat="1" applyFont="1" applyFill="1" applyBorder="1" applyAlignment="1">
      <alignment horizontal="right" vertical="center" shrinkToFit="1"/>
    </xf>
    <xf numFmtId="176" fontId="16" fillId="0" borderId="22" xfId="3" applyNumberFormat="1" applyFont="1" applyFill="1" applyBorder="1" applyAlignment="1" applyProtection="1">
      <alignment horizontal="right" vertical="center" shrinkToFit="1"/>
      <protection locked="0"/>
    </xf>
    <xf numFmtId="176" fontId="16" fillId="0" borderId="23" xfId="3" applyNumberFormat="1" applyFont="1" applyFill="1" applyBorder="1" applyAlignment="1">
      <alignment horizontal="right" vertical="center" shrinkToFit="1"/>
    </xf>
    <xf numFmtId="176" fontId="16" fillId="0" borderId="67" xfId="3" applyNumberFormat="1" applyFont="1" applyFill="1" applyBorder="1" applyAlignment="1">
      <alignment horizontal="right" vertical="center" shrinkToFit="1"/>
    </xf>
    <xf numFmtId="176" fontId="16" fillId="0" borderId="52" xfId="3" applyNumberFormat="1" applyFont="1" applyFill="1" applyBorder="1" applyAlignment="1" applyProtection="1">
      <alignment horizontal="right" vertical="center" shrinkToFit="1"/>
      <protection locked="0"/>
    </xf>
    <xf numFmtId="176" fontId="16" fillId="0" borderId="53" xfId="3" applyNumberFormat="1" applyFont="1" applyFill="1" applyBorder="1" applyAlignment="1">
      <alignment horizontal="right" vertical="center" shrinkToFit="1"/>
    </xf>
    <xf numFmtId="176" fontId="16" fillId="0" borderId="16" xfId="3" applyNumberFormat="1" applyFont="1" applyFill="1" applyBorder="1" applyAlignment="1">
      <alignment horizontal="right" vertical="center" shrinkToFit="1"/>
    </xf>
    <xf numFmtId="176" fontId="16" fillId="0" borderId="59" xfId="3" applyNumberFormat="1" applyFont="1" applyFill="1" applyBorder="1" applyAlignment="1">
      <alignment horizontal="right" vertical="center" shrinkToFit="1"/>
    </xf>
    <xf numFmtId="176" fontId="16" fillId="0" borderId="13" xfId="3" applyNumberFormat="1" applyFont="1" applyFill="1" applyBorder="1" applyAlignment="1">
      <alignment horizontal="right" vertical="center" shrinkToFit="1"/>
    </xf>
    <xf numFmtId="176" fontId="16" fillId="0" borderId="20" xfId="3" applyNumberFormat="1" applyFont="1" applyFill="1" applyBorder="1" applyAlignment="1">
      <alignment horizontal="right" vertical="center" shrinkToFit="1"/>
    </xf>
    <xf numFmtId="176" fontId="16" fillId="0" borderId="5" xfId="3" applyNumberFormat="1" applyFont="1" applyFill="1" applyBorder="1" applyAlignment="1">
      <alignment vertical="center" shrinkToFit="1"/>
    </xf>
    <xf numFmtId="176" fontId="16" fillId="0" borderId="5" xfId="3" applyNumberFormat="1" applyFont="1" applyFill="1" applyBorder="1" applyAlignment="1">
      <alignment horizontal="right" vertical="center" shrinkToFit="1"/>
    </xf>
    <xf numFmtId="176" fontId="16" fillId="0" borderId="66" xfId="3" applyNumberFormat="1" applyFont="1" applyFill="1" applyBorder="1" applyAlignment="1" applyProtection="1">
      <alignment horizontal="right" vertical="center" shrinkToFit="1"/>
      <protection locked="0"/>
    </xf>
    <xf numFmtId="176" fontId="16" fillId="0" borderId="8" xfId="3" applyNumberFormat="1" applyFont="1" applyFill="1" applyBorder="1" applyAlignment="1">
      <alignment vertical="center"/>
    </xf>
    <xf numFmtId="176" fontId="16" fillId="0" borderId="8" xfId="3" applyNumberFormat="1" applyFont="1" applyFill="1" applyBorder="1" applyAlignment="1">
      <alignment horizontal="right" vertical="center" shrinkToFit="1"/>
    </xf>
    <xf numFmtId="176" fontId="16" fillId="0" borderId="20" xfId="3" applyNumberFormat="1" applyFont="1" applyFill="1" applyBorder="1" applyAlignment="1">
      <alignment vertical="center" shrinkToFit="1"/>
    </xf>
    <xf numFmtId="176" fontId="16" fillId="0" borderId="31" xfId="3" applyNumberFormat="1" applyFont="1" applyFill="1" applyBorder="1" applyAlignment="1" applyProtection="1">
      <alignment horizontal="right" vertical="center" shrinkToFit="1"/>
      <protection locked="0"/>
    </xf>
    <xf numFmtId="176" fontId="16" fillId="0" borderId="12" xfId="3" applyNumberFormat="1" applyFont="1" applyFill="1" applyBorder="1" applyAlignment="1">
      <alignment vertical="center" shrinkToFit="1"/>
    </xf>
    <xf numFmtId="176" fontId="16" fillId="0" borderId="42" xfId="3" applyNumberFormat="1" applyFont="1" applyFill="1" applyBorder="1" applyAlignment="1">
      <alignment horizontal="right" vertical="center" shrinkToFit="1"/>
    </xf>
    <xf numFmtId="176" fontId="16" fillId="0" borderId="56" xfId="3" applyNumberFormat="1" applyFont="1" applyFill="1" applyBorder="1" applyAlignment="1">
      <alignment horizontal="right" vertical="center" shrinkToFit="1"/>
    </xf>
    <xf numFmtId="176" fontId="16" fillId="0" borderId="24" xfId="3" applyNumberFormat="1" applyFont="1" applyFill="1" applyBorder="1" applyAlignment="1">
      <alignment horizontal="right" vertical="center" shrinkToFit="1"/>
    </xf>
    <xf numFmtId="176" fontId="16" fillId="0" borderId="26" xfId="3" applyNumberFormat="1" applyFont="1" applyFill="1" applyBorder="1" applyAlignment="1">
      <alignment vertical="center" shrinkToFit="1"/>
    </xf>
    <xf numFmtId="176" fontId="16" fillId="0" borderId="29" xfId="3" applyNumberFormat="1" applyFont="1" applyFill="1" applyBorder="1" applyAlignment="1">
      <alignment horizontal="right" vertical="center" shrinkToFit="1"/>
    </xf>
    <xf numFmtId="176" fontId="16" fillId="0" borderId="64" xfId="3" applyNumberFormat="1" applyFont="1" applyFill="1" applyBorder="1" applyAlignment="1">
      <alignment horizontal="right" vertical="center" shrinkToFit="1"/>
    </xf>
    <xf numFmtId="176" fontId="16" fillId="0" borderId="4" xfId="3" applyNumberFormat="1" applyFont="1" applyFill="1" applyBorder="1" applyAlignment="1">
      <alignment horizontal="right" vertical="center" shrinkToFit="1"/>
    </xf>
    <xf numFmtId="176" fontId="16" fillId="0" borderId="26" xfId="3" applyNumberFormat="1" applyFont="1" applyFill="1" applyBorder="1" applyAlignment="1">
      <alignment horizontal="right" vertical="center" shrinkToFit="1"/>
    </xf>
    <xf numFmtId="176" fontId="16" fillId="0" borderId="28" xfId="3" applyNumberFormat="1" applyFont="1" applyFill="1" applyBorder="1" applyAlignment="1">
      <alignment horizontal="right" vertical="center" shrinkToFit="1"/>
    </xf>
    <xf numFmtId="176" fontId="16" fillId="0" borderId="70" xfId="3" applyNumberFormat="1" applyFont="1" applyFill="1" applyBorder="1" applyAlignment="1">
      <alignment horizontal="right" vertical="center" shrinkToFit="1"/>
    </xf>
    <xf numFmtId="176" fontId="43" fillId="0" borderId="0" xfId="6" applyNumberFormat="1" applyFont="1" applyAlignment="1">
      <alignment vertical="top"/>
    </xf>
    <xf numFmtId="176" fontId="43" fillId="0" borderId="0" xfId="6" applyNumberFormat="1" applyFont="1" applyAlignment="1">
      <alignment horizontal="right" vertical="top"/>
    </xf>
    <xf numFmtId="176" fontId="44" fillId="0" borderId="0" xfId="6" applyNumberFormat="1" applyFont="1" applyAlignment="1">
      <alignment horizontal="distributed" vertical="center"/>
    </xf>
    <xf numFmtId="176" fontId="44" fillId="0" borderId="0" xfId="6" applyNumberFormat="1" applyFont="1" applyAlignment="1">
      <alignment horizontal="right" vertical="center"/>
    </xf>
    <xf numFmtId="176" fontId="44" fillId="0" borderId="0" xfId="6" applyNumberFormat="1" applyFont="1" applyAlignment="1">
      <alignment horizontal="center" vertical="center"/>
    </xf>
    <xf numFmtId="176" fontId="44" fillId="0" borderId="0" xfId="6" applyNumberFormat="1" applyFont="1" applyAlignment="1">
      <alignment vertical="center"/>
    </xf>
    <xf numFmtId="0" fontId="44" fillId="0" borderId="0" xfId="7" applyNumberFormat="1" applyFont="1" applyFill="1" applyBorder="1" applyAlignment="1">
      <alignment vertical="center" wrapText="1"/>
    </xf>
    <xf numFmtId="0" fontId="44" fillId="0" borderId="0" xfId="7" applyNumberFormat="1" applyFont="1" applyFill="1" applyBorder="1" applyAlignment="1">
      <alignment horizontal="center" vertical="center" wrapText="1"/>
    </xf>
    <xf numFmtId="176" fontId="45" fillId="0" borderId="0" xfId="6" applyNumberFormat="1" applyFont="1" applyAlignment="1">
      <alignment vertical="center"/>
    </xf>
    <xf numFmtId="176" fontId="45" fillId="0" borderId="0" xfId="6" applyNumberFormat="1" applyFont="1" applyAlignment="1">
      <alignment horizontal="right" vertical="center"/>
    </xf>
    <xf numFmtId="0" fontId="46" fillId="0" borderId="0" xfId="0" applyFont="1" applyAlignment="1">
      <alignment horizontal="right" vertical="center"/>
    </xf>
    <xf numFmtId="0" fontId="46" fillId="0" borderId="0" xfId="0" applyFont="1">
      <alignment vertical="center"/>
    </xf>
    <xf numFmtId="176" fontId="43" fillId="0" borderId="0" xfId="6" applyNumberFormat="1" applyFont="1" applyAlignment="1">
      <alignment vertical="center"/>
    </xf>
    <xf numFmtId="176" fontId="43" fillId="0" borderId="0" xfId="6" applyNumberFormat="1" applyFont="1" applyAlignment="1">
      <alignment horizontal="right" vertical="center"/>
    </xf>
    <xf numFmtId="176" fontId="44" fillId="0" borderId="0" xfId="6" applyNumberFormat="1" applyFont="1" applyFill="1" applyAlignment="1">
      <alignment horizontal="distributed" vertical="center"/>
    </xf>
    <xf numFmtId="176" fontId="44" fillId="0" borderId="0" xfId="6" applyNumberFormat="1" applyFont="1" applyFill="1" applyBorder="1" applyAlignment="1">
      <alignment horizontal="distributed" vertical="center"/>
    </xf>
    <xf numFmtId="176" fontId="44" fillId="0" borderId="0" xfId="6" applyNumberFormat="1" applyFont="1" applyFill="1" applyAlignment="1">
      <alignment horizontal="right" vertical="center"/>
    </xf>
    <xf numFmtId="0" fontId="44" fillId="0" borderId="0" xfId="6" applyFont="1" applyFill="1" applyBorder="1" applyAlignment="1">
      <alignment horizontal="center" vertical="center"/>
    </xf>
    <xf numFmtId="176" fontId="44" fillId="0" borderId="0" xfId="6" applyNumberFormat="1" applyFont="1" applyFill="1" applyBorder="1" applyAlignment="1">
      <alignment horizontal="center" vertical="top"/>
    </xf>
    <xf numFmtId="176" fontId="44" fillId="0" borderId="0" xfId="6" applyNumberFormat="1" applyFont="1" applyFill="1" applyAlignment="1">
      <alignment horizontal="center" vertical="center"/>
    </xf>
    <xf numFmtId="176" fontId="44" fillId="0" borderId="0" xfId="6" applyNumberFormat="1" applyFont="1" applyFill="1" applyAlignment="1">
      <alignment vertical="center"/>
    </xf>
    <xf numFmtId="176" fontId="44" fillId="0" borderId="0" xfId="6" applyNumberFormat="1" applyFont="1" applyFill="1" applyBorder="1" applyAlignment="1">
      <alignment horizontal="right" vertical="center"/>
    </xf>
    <xf numFmtId="176" fontId="44" fillId="0" borderId="0" xfId="7" applyNumberFormat="1" applyFont="1" applyFill="1" applyBorder="1" applyAlignment="1">
      <alignment vertical="center" wrapText="1"/>
    </xf>
    <xf numFmtId="177" fontId="44" fillId="0" borderId="0" xfId="7" applyNumberFormat="1" applyFont="1" applyFill="1" applyBorder="1" applyAlignment="1">
      <alignment vertical="center" wrapText="1"/>
    </xf>
    <xf numFmtId="177" fontId="44" fillId="0" borderId="0" xfId="6" applyNumberFormat="1" applyFont="1" applyFill="1" applyAlignment="1">
      <alignment vertical="center"/>
    </xf>
    <xf numFmtId="176" fontId="45" fillId="0" borderId="0" xfId="6" applyNumberFormat="1" applyFont="1" applyFill="1" applyAlignment="1">
      <alignment vertical="center"/>
    </xf>
    <xf numFmtId="176" fontId="44" fillId="0" borderId="0" xfId="6" applyNumberFormat="1" applyFont="1" applyFill="1" applyBorder="1" applyAlignment="1">
      <alignment vertical="center"/>
    </xf>
    <xf numFmtId="176" fontId="7" fillId="2" borderId="0" xfId="1" applyNumberFormat="1" applyFont="1" applyFill="1" applyAlignment="1">
      <alignment vertical="center"/>
    </xf>
    <xf numFmtId="176" fontId="6" fillId="2" borderId="3" xfId="1" applyNumberFormat="1" applyFont="1" applyFill="1" applyBorder="1" applyAlignment="1">
      <alignment horizontal="distributed" vertical="center" wrapText="1"/>
    </xf>
    <xf numFmtId="176" fontId="6" fillId="2" borderId="4" xfId="1" applyNumberFormat="1" applyFont="1" applyFill="1" applyBorder="1" applyAlignment="1">
      <alignment horizontal="distributed" vertical="center" wrapText="1"/>
    </xf>
    <xf numFmtId="176" fontId="6" fillId="0" borderId="5" xfId="1" applyNumberFormat="1" applyFont="1" applyFill="1" applyBorder="1" applyAlignment="1">
      <alignment horizontal="distributed" vertical="center" indent="2"/>
    </xf>
    <xf numFmtId="176" fontId="6" fillId="0" borderId="3" xfId="1" applyNumberFormat="1" applyFont="1" applyFill="1" applyBorder="1" applyAlignment="1">
      <alignment horizontal="distributed" vertical="center" indent="2"/>
    </xf>
    <xf numFmtId="176" fontId="6" fillId="0" borderId="4" xfId="1" applyNumberFormat="1" applyFont="1" applyFill="1" applyBorder="1" applyAlignment="1">
      <alignment horizontal="distributed" vertical="center" indent="2"/>
    </xf>
    <xf numFmtId="176" fontId="6" fillId="2" borderId="2" xfId="1" applyNumberFormat="1" applyFont="1" applyFill="1" applyBorder="1" applyAlignment="1">
      <alignment horizontal="center" vertical="center" textRotation="255" shrinkToFit="1"/>
    </xf>
    <xf numFmtId="176" fontId="6" fillId="2" borderId="9" xfId="1" applyNumberFormat="1" applyFont="1" applyFill="1" applyBorder="1" applyAlignment="1">
      <alignment horizontal="center" vertical="center" textRotation="255" shrinkToFit="1"/>
    </xf>
    <xf numFmtId="176" fontId="6" fillId="2" borderId="21" xfId="1" applyNumberFormat="1" applyFont="1" applyFill="1" applyBorder="1" applyAlignment="1">
      <alignment horizontal="center" vertical="center" textRotation="255" shrinkToFit="1"/>
    </xf>
    <xf numFmtId="176" fontId="6" fillId="2" borderId="6" xfId="1" applyNumberFormat="1" applyFont="1" applyFill="1" applyBorder="1" applyAlignment="1">
      <alignment horizontal="center" vertical="top" textRotation="255" shrinkToFit="1"/>
    </xf>
    <xf numFmtId="176" fontId="6" fillId="2" borderId="12" xfId="1" applyNumberFormat="1" applyFont="1" applyFill="1" applyBorder="1" applyAlignment="1">
      <alignment horizontal="center" vertical="top" textRotation="255" shrinkToFit="1"/>
    </xf>
    <xf numFmtId="176" fontId="6" fillId="2" borderId="26" xfId="1" applyNumberFormat="1" applyFont="1" applyFill="1" applyBorder="1" applyAlignment="1">
      <alignment horizontal="center" vertical="top" textRotation="255" shrinkToFit="1"/>
    </xf>
    <xf numFmtId="176" fontId="6" fillId="0" borderId="5" xfId="1" applyNumberFormat="1" applyFont="1" applyFill="1" applyBorder="1" applyAlignment="1">
      <alignment horizontal="distributed" vertical="center"/>
    </xf>
    <xf numFmtId="176" fontId="6" fillId="0" borderId="3" xfId="1" applyNumberFormat="1" applyFont="1" applyFill="1" applyBorder="1" applyAlignment="1">
      <alignment horizontal="distributed" vertical="center"/>
    </xf>
    <xf numFmtId="176" fontId="6" fillId="0" borderId="4" xfId="1" applyNumberFormat="1" applyFont="1" applyFill="1" applyBorder="1" applyAlignment="1">
      <alignment horizontal="distributed" vertical="center"/>
    </xf>
    <xf numFmtId="176" fontId="6" fillId="0" borderId="7" xfId="1" applyNumberFormat="1" applyFont="1" applyFill="1" applyBorder="1" applyAlignment="1">
      <alignment horizontal="distributed" vertical="center"/>
    </xf>
    <xf numFmtId="176" fontId="6" fillId="0" borderId="8" xfId="1" applyNumberFormat="1" applyFont="1" applyFill="1" applyBorder="1" applyAlignment="1">
      <alignment horizontal="distributed" vertical="center"/>
    </xf>
    <xf numFmtId="176" fontId="6" fillId="2" borderId="5" xfId="1" applyNumberFormat="1" applyFont="1" applyFill="1" applyBorder="1" applyAlignment="1">
      <alignment horizontal="distributed" vertical="center" indent="2"/>
    </xf>
    <xf numFmtId="176" fontId="6" fillId="2" borderId="3" xfId="1" applyNumberFormat="1" applyFont="1" applyFill="1" applyBorder="1" applyAlignment="1">
      <alignment horizontal="distributed" vertical="center" indent="2"/>
    </xf>
    <xf numFmtId="176" fontId="6" fillId="2" borderId="4" xfId="1" applyNumberFormat="1" applyFont="1" applyFill="1" applyBorder="1" applyAlignment="1">
      <alignment horizontal="distributed" vertical="center" indent="2"/>
    </xf>
    <xf numFmtId="176" fontId="6" fillId="0" borderId="6" xfId="1" applyNumberFormat="1" applyFont="1" applyFill="1" applyBorder="1" applyAlignment="1">
      <alignment horizontal="distributed" vertical="center" wrapText="1"/>
    </xf>
    <xf numFmtId="176" fontId="6" fillId="0" borderId="10" xfId="1" applyNumberFormat="1" applyFont="1" applyFill="1" applyBorder="1" applyAlignment="1">
      <alignment horizontal="distributed" vertical="center"/>
    </xf>
    <xf numFmtId="176" fontId="6" fillId="0" borderId="11" xfId="1" applyNumberFormat="1" applyFont="1" applyFill="1" applyBorder="1" applyAlignment="1">
      <alignment horizontal="distributed" vertical="center"/>
    </xf>
    <xf numFmtId="176" fontId="6" fillId="0" borderId="12" xfId="1" applyNumberFormat="1" applyFont="1" applyFill="1" applyBorder="1" applyAlignment="1">
      <alignment horizontal="distributed" vertical="center"/>
    </xf>
    <xf numFmtId="176" fontId="6" fillId="0" borderId="0" xfId="1" applyNumberFormat="1" applyFont="1" applyFill="1" applyBorder="1" applyAlignment="1">
      <alignment horizontal="distributed" vertical="center"/>
    </xf>
    <xf numFmtId="176" fontId="6" fillId="0" borderId="15" xfId="1" applyNumberFormat="1" applyFont="1" applyFill="1" applyBorder="1" applyAlignment="1">
      <alignment horizontal="distributed" vertical="center"/>
    </xf>
    <xf numFmtId="176" fontId="6" fillId="0" borderId="20" xfId="1" applyNumberFormat="1" applyFont="1" applyFill="1" applyBorder="1" applyAlignment="1">
      <alignment horizontal="distributed" vertical="center"/>
    </xf>
    <xf numFmtId="176" fontId="6" fillId="0" borderId="18" xfId="1" applyNumberFormat="1" applyFont="1" applyFill="1" applyBorder="1" applyAlignment="1">
      <alignment horizontal="distributed" vertical="center"/>
    </xf>
    <xf numFmtId="176" fontId="6" fillId="0" borderId="19" xfId="1" applyNumberFormat="1" applyFont="1" applyFill="1" applyBorder="1" applyAlignment="1">
      <alignment horizontal="distributed" vertical="center"/>
    </xf>
    <xf numFmtId="176" fontId="6" fillId="0" borderId="13" xfId="1" applyNumberFormat="1" applyFont="1" applyFill="1" applyBorder="1" applyAlignment="1">
      <alignment horizontal="distributed" vertical="center" wrapText="1"/>
    </xf>
    <xf numFmtId="176" fontId="6" fillId="0" borderId="16" xfId="1" applyNumberFormat="1" applyFont="1" applyFill="1" applyBorder="1" applyAlignment="1">
      <alignment horizontal="distributed" vertical="center"/>
    </xf>
    <xf numFmtId="176" fontId="6" fillId="0" borderId="30" xfId="1" applyNumberFormat="1" applyFont="1" applyFill="1" applyBorder="1" applyAlignment="1">
      <alignment horizontal="distributed" vertical="center"/>
    </xf>
    <xf numFmtId="176" fontId="6" fillId="0" borderId="14" xfId="1" applyNumberFormat="1" applyFont="1" applyFill="1" applyBorder="1" applyAlignment="1">
      <alignment horizontal="distributed" vertical="center"/>
    </xf>
    <xf numFmtId="176" fontId="6" fillId="0" borderId="17" xfId="1" applyNumberFormat="1" applyFont="1" applyFill="1" applyBorder="1" applyAlignment="1">
      <alignment horizontal="distributed" vertical="center"/>
    </xf>
    <xf numFmtId="176" fontId="6" fillId="0" borderId="23" xfId="1" applyNumberFormat="1" applyFont="1" applyFill="1" applyBorder="1" applyAlignment="1">
      <alignment horizontal="distributed" vertical="center"/>
    </xf>
    <xf numFmtId="176" fontId="6" fillId="2" borderId="0" xfId="1" applyNumberFormat="1" applyFont="1" applyFill="1" applyBorder="1" applyAlignment="1">
      <alignment horizontal="distributed" vertical="center"/>
    </xf>
    <xf numFmtId="176" fontId="6" fillId="2" borderId="12" xfId="1" applyNumberFormat="1" applyFont="1" applyFill="1" applyBorder="1" applyAlignment="1">
      <alignment horizontal="center" vertical="center"/>
    </xf>
    <xf numFmtId="176" fontId="6" fillId="2" borderId="0" xfId="1" applyNumberFormat="1" applyFont="1" applyFill="1" applyBorder="1" applyAlignment="1">
      <alignment horizontal="center" vertical="center"/>
    </xf>
    <xf numFmtId="176" fontId="6" fillId="2" borderId="15" xfId="1" applyNumberFormat="1" applyFont="1" applyFill="1" applyBorder="1" applyAlignment="1">
      <alignment horizontal="center" vertical="center"/>
    </xf>
    <xf numFmtId="176" fontId="6" fillId="2" borderId="20" xfId="1" applyNumberFormat="1" applyFont="1" applyFill="1" applyBorder="1" applyAlignment="1">
      <alignment horizontal="center" vertical="center"/>
    </xf>
    <xf numFmtId="176" fontId="6" fillId="2" borderId="18" xfId="1" applyNumberFormat="1" applyFont="1" applyFill="1" applyBorder="1" applyAlignment="1">
      <alignment horizontal="center" vertical="center"/>
    </xf>
    <xf numFmtId="176" fontId="6" fillId="2" borderId="19" xfId="1" applyNumberFormat="1" applyFont="1" applyFill="1" applyBorder="1" applyAlignment="1">
      <alignment horizontal="center" vertical="center"/>
    </xf>
    <xf numFmtId="176" fontId="6" fillId="2" borderId="12" xfId="1" applyNumberFormat="1" applyFont="1" applyFill="1" applyBorder="1" applyAlignment="1">
      <alignment horizontal="distributed" vertical="center" wrapText="1" shrinkToFit="1"/>
    </xf>
    <xf numFmtId="176" fontId="6" fillId="2" borderId="0" xfId="1" applyNumberFormat="1" applyFont="1" applyFill="1" applyBorder="1" applyAlignment="1">
      <alignment horizontal="distributed" vertical="center" wrapText="1" shrinkToFit="1"/>
    </xf>
    <xf numFmtId="176" fontId="6" fillId="2" borderId="15" xfId="1" applyNumberFormat="1" applyFont="1" applyFill="1" applyBorder="1" applyAlignment="1">
      <alignment horizontal="distributed" vertical="center" wrapText="1" shrinkToFit="1"/>
    </xf>
    <xf numFmtId="176" fontId="6" fillId="2" borderId="20" xfId="1" applyNumberFormat="1" applyFont="1" applyFill="1" applyBorder="1" applyAlignment="1">
      <alignment horizontal="distributed" vertical="center" wrapText="1" shrinkToFit="1"/>
    </xf>
    <xf numFmtId="176" fontId="6" fillId="2" borderId="18" xfId="1" applyNumberFormat="1" applyFont="1" applyFill="1" applyBorder="1" applyAlignment="1">
      <alignment horizontal="distributed" vertical="center" wrapText="1" shrinkToFit="1"/>
    </xf>
    <xf numFmtId="176" fontId="6" fillId="2" borderId="19" xfId="1" applyNumberFormat="1" applyFont="1" applyFill="1" applyBorder="1" applyAlignment="1">
      <alignment horizontal="distributed" vertical="center" wrapText="1" shrinkToFit="1"/>
    </xf>
    <xf numFmtId="176" fontId="6" fillId="2" borderId="12" xfId="1" applyNumberFormat="1" applyFont="1" applyFill="1" applyBorder="1" applyAlignment="1">
      <alignment horizontal="center" vertical="center" wrapText="1"/>
    </xf>
    <xf numFmtId="176" fontId="6" fillId="2" borderId="0" xfId="1" applyNumberFormat="1" applyFont="1" applyFill="1" applyBorder="1" applyAlignment="1">
      <alignment horizontal="center" vertical="center" wrapText="1"/>
    </xf>
    <xf numFmtId="176" fontId="6" fillId="2" borderId="15" xfId="1" applyNumberFormat="1" applyFont="1" applyFill="1" applyBorder="1" applyAlignment="1">
      <alignment horizontal="center" vertical="center" wrapText="1"/>
    </xf>
    <xf numFmtId="176" fontId="6" fillId="2" borderId="20" xfId="1" applyNumberFormat="1" applyFont="1" applyFill="1" applyBorder="1" applyAlignment="1">
      <alignment horizontal="center" vertical="center" wrapText="1"/>
    </xf>
    <xf numFmtId="176" fontId="6" fillId="2" borderId="18" xfId="1" applyNumberFormat="1" applyFont="1" applyFill="1" applyBorder="1" applyAlignment="1">
      <alignment horizontal="center" vertical="center" wrapText="1"/>
    </xf>
    <xf numFmtId="176" fontId="6" fillId="2" borderId="19" xfId="1" applyNumberFormat="1" applyFont="1" applyFill="1" applyBorder="1" applyAlignment="1">
      <alignment horizontal="center" vertical="center" wrapText="1"/>
    </xf>
    <xf numFmtId="177" fontId="5" fillId="0" borderId="33" xfId="2" applyNumberFormat="1" applyFont="1" applyBorder="1" applyAlignment="1">
      <alignment horizontal="left" vertical="center" wrapText="1"/>
    </xf>
    <xf numFmtId="177" fontId="5" fillId="0" borderId="42" xfId="2" applyNumberFormat="1" applyFont="1" applyBorder="1" applyAlignment="1">
      <alignment horizontal="left" vertical="center"/>
    </xf>
    <xf numFmtId="177" fontId="5" fillId="0" borderId="2" xfId="2" applyNumberFormat="1" applyFont="1" applyBorder="1" applyAlignment="1">
      <alignment horizontal="left" vertical="center" wrapText="1"/>
    </xf>
    <xf numFmtId="177" fontId="5" fillId="0" borderId="9" xfId="2" applyNumberFormat="1" applyFont="1" applyBorder="1" applyAlignment="1">
      <alignment horizontal="left" vertical="center"/>
    </xf>
    <xf numFmtId="177" fontId="5" fillId="2" borderId="59" xfId="2" applyNumberFormat="1" applyFont="1" applyFill="1" applyBorder="1" applyAlignment="1">
      <alignment horizontal="center" vertical="center"/>
    </xf>
    <xf numFmtId="177" fontId="5" fillId="2" borderId="26" xfId="2" applyNumberFormat="1" applyFont="1" applyFill="1" applyBorder="1" applyAlignment="1">
      <alignment horizontal="center" vertical="center"/>
    </xf>
    <xf numFmtId="177" fontId="6" fillId="2" borderId="75" xfId="2" applyNumberFormat="1" applyFont="1" applyFill="1" applyBorder="1" applyAlignment="1">
      <alignment horizontal="center" vertical="center" wrapText="1" shrinkToFit="1"/>
    </xf>
    <xf numFmtId="177" fontId="6" fillId="2" borderId="76" xfId="2" applyNumberFormat="1" applyFont="1" applyFill="1" applyBorder="1" applyAlignment="1">
      <alignment horizontal="center" vertical="center" shrinkToFit="1"/>
    </xf>
    <xf numFmtId="177" fontId="5" fillId="0" borderId="60" xfId="2" applyNumberFormat="1" applyFont="1" applyBorder="1" applyAlignment="1">
      <alignment horizontal="center" vertical="center" shrinkToFit="1"/>
    </xf>
    <xf numFmtId="177" fontId="5" fillId="0" borderId="28" xfId="2" applyNumberFormat="1" applyFont="1" applyBorder="1" applyAlignment="1">
      <alignment horizontal="center" vertical="center" shrinkToFit="1"/>
    </xf>
    <xf numFmtId="178" fontId="5" fillId="2" borderId="56" xfId="2" applyNumberFormat="1" applyFont="1" applyFill="1" applyBorder="1" applyAlignment="1">
      <alignment horizontal="right" vertical="center"/>
    </xf>
    <xf numFmtId="178" fontId="5" fillId="2" borderId="77" xfId="2" applyNumberFormat="1" applyFont="1" applyFill="1" applyBorder="1" applyAlignment="1">
      <alignment horizontal="right" vertical="center"/>
    </xf>
    <xf numFmtId="177" fontId="5" fillId="2" borderId="37" xfId="2" quotePrefix="1" applyNumberFormat="1" applyFont="1" applyFill="1" applyBorder="1" applyAlignment="1">
      <alignment horizontal="right" vertical="center"/>
    </xf>
    <xf numFmtId="177" fontId="5" fillId="2" borderId="47" xfId="2" quotePrefix="1" applyNumberFormat="1" applyFont="1" applyFill="1" applyBorder="1" applyAlignment="1">
      <alignment horizontal="right" vertical="center"/>
    </xf>
    <xf numFmtId="177" fontId="5" fillId="2" borderId="37" xfId="2" applyNumberFormat="1" applyFont="1" applyFill="1" applyBorder="1" applyAlignment="1">
      <alignment horizontal="right" vertical="center"/>
    </xf>
    <xf numFmtId="177" fontId="5" fillId="2" borderId="47" xfId="2" applyNumberFormat="1" applyFont="1" applyFill="1" applyBorder="1" applyAlignment="1">
      <alignment horizontal="right" vertical="center"/>
    </xf>
    <xf numFmtId="177" fontId="16" fillId="2" borderId="56" xfId="2" applyNumberFormat="1" applyFont="1" applyFill="1" applyBorder="1" applyAlignment="1">
      <alignment horizontal="center" vertical="center"/>
    </xf>
    <xf numFmtId="177" fontId="16" fillId="2" borderId="32" xfId="2" applyNumberFormat="1" applyFont="1" applyFill="1" applyBorder="1" applyAlignment="1">
      <alignment horizontal="center" vertical="center"/>
    </xf>
    <xf numFmtId="177" fontId="5" fillId="2" borderId="56" xfId="2" quotePrefix="1" applyNumberFormat="1" applyFont="1" applyFill="1" applyBorder="1" applyAlignment="1">
      <alignment horizontal="right" vertical="center"/>
    </xf>
    <xf numFmtId="177" fontId="5" fillId="2" borderId="77" xfId="2" quotePrefix="1" applyNumberFormat="1" applyFont="1" applyFill="1" applyBorder="1" applyAlignment="1">
      <alignment horizontal="right" vertical="center"/>
    </xf>
    <xf numFmtId="177" fontId="5" fillId="2" borderId="24" xfId="2" quotePrefix="1" applyNumberFormat="1" applyFont="1" applyFill="1" applyBorder="1" applyAlignment="1">
      <alignment horizontal="right" vertical="center"/>
    </xf>
    <xf numFmtId="177" fontId="5" fillId="2" borderId="78" xfId="2" quotePrefix="1" applyNumberFormat="1" applyFont="1" applyFill="1" applyBorder="1" applyAlignment="1">
      <alignment horizontal="right" vertical="center"/>
    </xf>
    <xf numFmtId="177" fontId="5" fillId="2" borderId="56" xfId="2" applyNumberFormat="1" applyFont="1" applyFill="1" applyBorder="1" applyAlignment="1">
      <alignment horizontal="right" vertical="center"/>
    </xf>
    <xf numFmtId="177" fontId="5" fillId="2" borderId="77" xfId="2" applyNumberFormat="1" applyFont="1" applyFill="1" applyBorder="1" applyAlignment="1">
      <alignment horizontal="right" vertical="center"/>
    </xf>
    <xf numFmtId="177" fontId="5" fillId="0" borderId="37" xfId="2" quotePrefix="1" applyNumberFormat="1" applyFont="1" applyFill="1" applyBorder="1" applyAlignment="1">
      <alignment horizontal="right" vertical="center"/>
    </xf>
    <xf numFmtId="177" fontId="5" fillId="0" borderId="47" xfId="2" quotePrefix="1" applyNumberFormat="1" applyFont="1" applyFill="1" applyBorder="1" applyAlignment="1">
      <alignment horizontal="right" vertical="center"/>
    </xf>
    <xf numFmtId="177" fontId="5" fillId="0" borderId="24" xfId="2" quotePrefix="1" applyNumberFormat="1" applyFont="1" applyFill="1" applyBorder="1" applyAlignment="1">
      <alignment horizontal="right" vertical="center"/>
    </xf>
    <xf numFmtId="177" fontId="5" fillId="0" borderId="78" xfId="2" quotePrefix="1" applyNumberFormat="1" applyFont="1" applyFill="1" applyBorder="1" applyAlignment="1">
      <alignment horizontal="right" vertical="center"/>
    </xf>
    <xf numFmtId="177" fontId="5" fillId="0" borderId="37" xfId="2" applyNumberFormat="1" applyFont="1" applyFill="1" applyBorder="1" applyAlignment="1">
      <alignment horizontal="right" vertical="center"/>
    </xf>
    <xf numFmtId="177" fontId="5" fillId="0" borderId="47" xfId="2" applyNumberFormat="1" applyFont="1" applyFill="1" applyBorder="1" applyAlignment="1">
      <alignment horizontal="right" vertical="center"/>
    </xf>
    <xf numFmtId="177" fontId="5" fillId="2" borderId="24" xfId="2" applyNumberFormat="1" applyFont="1" applyFill="1" applyBorder="1" applyAlignment="1">
      <alignment horizontal="right" vertical="center"/>
    </xf>
    <xf numFmtId="177" fontId="5" fillId="2" borderId="78" xfId="2" applyNumberFormat="1" applyFont="1" applyFill="1" applyBorder="1" applyAlignment="1">
      <alignment horizontal="right" vertical="center"/>
    </xf>
    <xf numFmtId="177" fontId="5" fillId="2" borderId="5" xfId="2" quotePrefix="1" applyNumberFormat="1" applyFont="1" applyFill="1" applyBorder="1" applyAlignment="1">
      <alignment horizontal="right" vertical="center"/>
    </xf>
    <xf numFmtId="177" fontId="5" fillId="2" borderId="7" xfId="2" quotePrefix="1" applyNumberFormat="1" applyFont="1" applyFill="1" applyBorder="1" applyAlignment="1">
      <alignment horizontal="right" vertical="center"/>
    </xf>
    <xf numFmtId="177" fontId="5" fillId="2" borderId="5" xfId="2" applyNumberFormat="1" applyFont="1" applyFill="1" applyBorder="1" applyAlignment="1">
      <alignment horizontal="right" vertical="center"/>
    </xf>
    <xf numFmtId="177" fontId="5" fillId="2" borderId="7" xfId="2" applyNumberFormat="1" applyFont="1" applyFill="1" applyBorder="1" applyAlignment="1">
      <alignment horizontal="right" vertical="center"/>
    </xf>
    <xf numFmtId="176" fontId="5" fillId="0" borderId="9" xfId="3" applyNumberFormat="1" applyFont="1" applyFill="1" applyBorder="1" applyAlignment="1">
      <alignment horizontal="center" vertical="center"/>
    </xf>
    <xf numFmtId="176" fontId="5" fillId="0" borderId="9" xfId="3" applyNumberFormat="1" applyFont="1" applyBorder="1" applyAlignment="1">
      <alignment horizontal="center" vertical="center"/>
    </xf>
    <xf numFmtId="176" fontId="5" fillId="0" borderId="44" xfId="3" applyNumberFormat="1" applyFont="1" applyFill="1" applyBorder="1" applyAlignment="1">
      <alignment horizontal="distributed" vertical="center"/>
    </xf>
    <xf numFmtId="176" fontId="5" fillId="0" borderId="27" xfId="3" applyNumberFormat="1" applyFont="1" applyFill="1" applyBorder="1" applyAlignment="1">
      <alignment horizontal="distributed" vertical="center"/>
    </xf>
    <xf numFmtId="176" fontId="5" fillId="0" borderId="38" xfId="3" applyNumberFormat="1" applyFont="1" applyFill="1" applyBorder="1" applyAlignment="1">
      <alignment horizontal="distributed" vertical="center"/>
    </xf>
    <xf numFmtId="176" fontId="5" fillId="0" borderId="28" xfId="3" applyNumberFormat="1" applyFont="1" applyFill="1" applyBorder="1" applyAlignment="1">
      <alignment horizontal="distributed" vertical="center"/>
    </xf>
    <xf numFmtId="176" fontId="5" fillId="0" borderId="38" xfId="3" applyNumberFormat="1" applyFont="1" applyBorder="1" applyAlignment="1">
      <alignment horizontal="distributed" vertical="center"/>
    </xf>
    <xf numFmtId="176" fontId="5" fillId="0" borderId="28" xfId="3" applyNumberFormat="1" applyFont="1" applyBorder="1" applyAlignment="1">
      <alignment horizontal="distributed" vertical="center"/>
    </xf>
    <xf numFmtId="179" fontId="5" fillId="0" borderId="38" xfId="3" applyNumberFormat="1" applyFont="1" applyFill="1" applyBorder="1" applyAlignment="1">
      <alignment horizontal="distributed" vertical="center" wrapText="1"/>
    </xf>
    <xf numFmtId="179" fontId="5" fillId="0" borderId="28" xfId="3" applyNumberFormat="1" applyFont="1" applyFill="1" applyBorder="1" applyAlignment="1">
      <alignment horizontal="distributed" vertical="center" wrapText="1"/>
    </xf>
    <xf numFmtId="179" fontId="5" fillId="0" borderId="43" xfId="3" applyNumberFormat="1" applyFont="1" applyFill="1" applyBorder="1" applyAlignment="1">
      <alignment horizontal="distributed" vertical="center" wrapText="1"/>
    </xf>
    <xf numFmtId="179" fontId="5" fillId="0" borderId="69" xfId="3" applyNumberFormat="1" applyFont="1" applyFill="1" applyBorder="1" applyAlignment="1">
      <alignment horizontal="distributed" vertical="center" wrapText="1"/>
    </xf>
    <xf numFmtId="176" fontId="5" fillId="0" borderId="42" xfId="3" applyNumberFormat="1" applyFont="1" applyFill="1" applyBorder="1" applyAlignment="1">
      <alignment horizontal="distributed" vertical="center" wrapText="1"/>
    </xf>
    <xf numFmtId="176" fontId="5" fillId="0" borderId="29" xfId="3" applyNumberFormat="1" applyFont="1" applyFill="1" applyBorder="1" applyAlignment="1">
      <alignment horizontal="distributed" vertical="center"/>
    </xf>
    <xf numFmtId="177" fontId="6" fillId="0" borderId="60" xfId="3" applyNumberFormat="1" applyFont="1" applyBorder="1" applyAlignment="1">
      <alignment horizontal="center" vertical="center" wrapText="1" shrinkToFit="1"/>
    </xf>
    <xf numFmtId="177" fontId="6" fillId="0" borderId="38" xfId="3" applyNumberFormat="1" applyFont="1" applyBorder="1" applyAlignment="1">
      <alignment horizontal="center" vertical="center" wrapText="1" shrinkToFit="1"/>
    </xf>
    <xf numFmtId="177" fontId="6" fillId="0" borderId="28" xfId="3" applyNumberFormat="1" applyFont="1" applyBorder="1" applyAlignment="1">
      <alignment horizontal="center" vertical="center" wrapText="1" shrinkToFit="1"/>
    </xf>
    <xf numFmtId="177" fontId="6" fillId="0" borderId="9" xfId="3" applyNumberFormat="1" applyFont="1" applyBorder="1" applyAlignment="1">
      <alignment horizontal="center" vertical="center" shrinkToFit="1"/>
    </xf>
    <xf numFmtId="177" fontId="6" fillId="0" borderId="3" xfId="3" applyNumberFormat="1" applyFont="1" applyBorder="1" applyAlignment="1">
      <alignment horizontal="distributed" vertical="center"/>
    </xf>
    <xf numFmtId="0" fontId="6" fillId="0" borderId="9" xfId="3" applyFont="1" applyBorder="1" applyAlignment="1">
      <alignment horizontal="center" vertical="center" wrapText="1"/>
    </xf>
    <xf numFmtId="177" fontId="6" fillId="0" borderId="56" xfId="3" applyNumberFormat="1" applyFont="1" applyBorder="1" applyAlignment="1">
      <alignment horizontal="center" vertical="center"/>
    </xf>
    <xf numFmtId="177" fontId="6" fillId="0" borderId="32" xfId="3" applyNumberFormat="1" applyFont="1" applyBorder="1" applyAlignment="1">
      <alignment horizontal="center" vertical="center"/>
    </xf>
    <xf numFmtId="177" fontId="6" fillId="0" borderId="11" xfId="3" applyNumberFormat="1" applyFont="1" applyBorder="1" applyAlignment="1">
      <alignment horizontal="center" vertical="center"/>
    </xf>
    <xf numFmtId="177" fontId="6" fillId="0" borderId="6" xfId="3" applyNumberFormat="1" applyFont="1" applyBorder="1" applyAlignment="1">
      <alignment horizontal="center" vertical="center"/>
    </xf>
    <xf numFmtId="177" fontId="6" fillId="0" borderId="10" xfId="3" applyNumberFormat="1" applyFont="1" applyBorder="1" applyAlignment="1">
      <alignment horizontal="center" vertical="center"/>
    </xf>
    <xf numFmtId="177" fontId="6" fillId="0" borderId="60" xfId="3" applyNumberFormat="1" applyFont="1" applyBorder="1" applyAlignment="1">
      <alignment horizontal="center" vertical="center" wrapText="1"/>
    </xf>
    <xf numFmtId="0" fontId="1" fillId="0" borderId="38" xfId="3" applyFont="1" applyBorder="1" applyAlignment="1">
      <alignment horizontal="center" vertical="center" wrapText="1"/>
    </xf>
    <xf numFmtId="0" fontId="1" fillId="0" borderId="28" xfId="3" applyFont="1" applyBorder="1" applyAlignment="1">
      <alignment horizontal="center" vertical="center" wrapText="1"/>
    </xf>
    <xf numFmtId="177" fontId="6" fillId="0" borderId="9" xfId="3" applyNumberFormat="1" applyFont="1" applyBorder="1" applyAlignment="1">
      <alignment horizontal="center" vertical="center"/>
    </xf>
    <xf numFmtId="177" fontId="7" fillId="0" borderId="67" xfId="3" applyNumberFormat="1" applyFont="1" applyBorder="1" applyAlignment="1">
      <alignment horizontal="center" vertical="center" wrapText="1" shrinkToFit="1"/>
    </xf>
    <xf numFmtId="177" fontId="7" fillId="0" borderId="44" xfId="3" applyNumberFormat="1" applyFont="1" applyBorder="1" applyAlignment="1">
      <alignment horizontal="center" vertical="center" wrapText="1" shrinkToFit="1"/>
    </xf>
    <xf numFmtId="177" fontId="7" fillId="0" borderId="27" xfId="3" applyNumberFormat="1" applyFont="1" applyBorder="1" applyAlignment="1">
      <alignment horizontal="center" vertical="center" wrapText="1" shrinkToFit="1"/>
    </xf>
    <xf numFmtId="176" fontId="5" fillId="0" borderId="5" xfId="3" applyNumberFormat="1" applyFont="1" applyFill="1" applyBorder="1" applyAlignment="1">
      <alignment horizontal="distributed" vertical="center" justifyLastLine="1"/>
    </xf>
    <xf numFmtId="176" fontId="5" fillId="0" borderId="3" xfId="3" applyNumberFormat="1" applyFont="1" applyFill="1" applyBorder="1" applyAlignment="1">
      <alignment horizontal="distributed" vertical="center" justifyLastLine="1"/>
    </xf>
    <xf numFmtId="176" fontId="5" fillId="0" borderId="4" xfId="3" applyNumberFormat="1" applyFont="1" applyFill="1" applyBorder="1" applyAlignment="1">
      <alignment horizontal="distributed" vertical="center" justifyLastLine="1"/>
    </xf>
    <xf numFmtId="181" fontId="5" fillId="0" borderId="5" xfId="3" applyNumberFormat="1" applyFont="1" applyBorder="1" applyAlignment="1">
      <alignment horizontal="distributed" vertical="center" justifyLastLine="1"/>
    </xf>
    <xf numFmtId="181" fontId="5" fillId="0" borderId="3" xfId="3" applyNumberFormat="1" applyFont="1" applyBorder="1" applyAlignment="1">
      <alignment horizontal="distributed" vertical="center" justifyLastLine="1"/>
    </xf>
    <xf numFmtId="181" fontId="5" fillId="0" borderId="4" xfId="3" applyNumberFormat="1" applyFont="1" applyBorder="1" applyAlignment="1">
      <alignment horizontal="distributed" vertical="center" justifyLastLine="1"/>
    </xf>
    <xf numFmtId="176" fontId="6" fillId="0" borderId="72" xfId="3" applyNumberFormat="1" applyFont="1" applyBorder="1" applyAlignment="1">
      <alignment horizontal="distributed" vertical="center" wrapText="1" shrinkToFit="1"/>
    </xf>
    <xf numFmtId="176" fontId="6" fillId="0" borderId="38" xfId="3" applyNumberFormat="1" applyFont="1" applyBorder="1" applyAlignment="1">
      <alignment horizontal="distributed" vertical="center" shrinkToFit="1"/>
    </xf>
    <xf numFmtId="176" fontId="6" fillId="0" borderId="28" xfId="3" applyNumberFormat="1" applyFont="1" applyBorder="1" applyAlignment="1">
      <alignment horizontal="distributed" vertical="center" shrinkToFit="1"/>
    </xf>
    <xf numFmtId="176" fontId="6" fillId="0" borderId="33" xfId="3" applyNumberFormat="1" applyFont="1" applyBorder="1" applyAlignment="1">
      <alignment horizontal="distributed" vertical="center" wrapText="1" shrinkToFit="1"/>
    </xf>
    <xf numFmtId="176" fontId="6" fillId="0" borderId="42" xfId="3" applyNumberFormat="1" applyFont="1" applyBorder="1" applyAlignment="1">
      <alignment horizontal="distributed" vertical="center" shrinkToFit="1"/>
    </xf>
    <xf numFmtId="176" fontId="6" fillId="0" borderId="29" xfId="3" applyNumberFormat="1" applyFont="1" applyBorder="1" applyAlignment="1">
      <alignment horizontal="distributed" vertical="center" shrinkToFit="1"/>
    </xf>
    <xf numFmtId="176" fontId="5" fillId="0" borderId="9" xfId="3" applyNumberFormat="1" applyFont="1" applyBorder="1" applyAlignment="1">
      <alignment horizontal="distributed" vertical="center"/>
    </xf>
    <xf numFmtId="177" fontId="5" fillId="0" borderId="5" xfId="3" applyNumberFormat="1" applyFont="1" applyFill="1" applyBorder="1" applyAlignment="1">
      <alignment horizontal="center" vertical="center"/>
    </xf>
    <xf numFmtId="177" fontId="5" fillId="0" borderId="4" xfId="3" applyNumberFormat="1" applyFont="1" applyFill="1" applyBorder="1" applyAlignment="1">
      <alignment horizontal="center" vertical="center"/>
    </xf>
    <xf numFmtId="177" fontId="5" fillId="0" borderId="5" xfId="3" applyNumberFormat="1" applyFont="1" applyFill="1" applyBorder="1" applyAlignment="1">
      <alignment horizontal="distributed" vertical="center" wrapText="1" indent="1"/>
    </xf>
    <xf numFmtId="177" fontId="5" fillId="0" borderId="3" xfId="3" applyNumberFormat="1" applyFont="1" applyFill="1" applyBorder="1" applyAlignment="1">
      <alignment horizontal="distributed" vertical="center" wrapText="1" indent="1"/>
    </xf>
    <xf numFmtId="177" fontId="5" fillId="0" borderId="4" xfId="3" applyNumberFormat="1" applyFont="1" applyFill="1" applyBorder="1" applyAlignment="1">
      <alignment horizontal="distributed" vertical="center" wrapText="1" indent="1"/>
    </xf>
    <xf numFmtId="177" fontId="5" fillId="0" borderId="5" xfId="3" applyNumberFormat="1" applyFont="1" applyFill="1" applyBorder="1" applyAlignment="1">
      <alignment horizontal="distributed" vertical="center" justifyLastLine="1"/>
    </xf>
    <xf numFmtId="177" fontId="5" fillId="0" borderId="3" xfId="3" applyNumberFormat="1" applyFont="1" applyFill="1" applyBorder="1" applyAlignment="1">
      <alignment horizontal="distributed" vertical="center" justifyLastLine="1"/>
    </xf>
    <xf numFmtId="177" fontId="5" fillId="0" borderId="4" xfId="3" applyNumberFormat="1" applyFont="1" applyFill="1" applyBorder="1" applyAlignment="1">
      <alignment horizontal="distributed" vertical="center" justifyLastLine="1"/>
    </xf>
    <xf numFmtId="177" fontId="5" fillId="0" borderId="9" xfId="3" applyNumberFormat="1" applyFont="1" applyFill="1" applyBorder="1" applyAlignment="1">
      <alignment horizontal="center" vertical="center" wrapText="1"/>
    </xf>
    <xf numFmtId="0" fontId="1" fillId="0" borderId="9" xfId="3" applyFont="1" applyFill="1" applyBorder="1" applyAlignment="1">
      <alignment horizontal="center" vertical="center" wrapText="1"/>
    </xf>
    <xf numFmtId="0" fontId="20" fillId="0" borderId="44" xfId="4" applyFont="1" applyFill="1" applyBorder="1" applyAlignment="1">
      <alignment horizontal="center" vertical="center" wrapText="1"/>
    </xf>
    <xf numFmtId="177" fontId="5" fillId="0" borderId="42" xfId="3" applyNumberFormat="1" applyFont="1" applyFill="1" applyBorder="1" applyAlignment="1">
      <alignment horizontal="center" vertical="center" wrapText="1"/>
    </xf>
    <xf numFmtId="177" fontId="5" fillId="0" borderId="38" xfId="3" applyNumberFormat="1" applyFont="1" applyFill="1" applyBorder="1" applyAlignment="1">
      <alignment horizontal="distributed" vertical="top" wrapText="1"/>
    </xf>
    <xf numFmtId="177" fontId="5" fillId="0" borderId="28" xfId="3" applyNumberFormat="1" applyFont="1" applyFill="1" applyBorder="1" applyAlignment="1">
      <alignment horizontal="distributed" vertical="top" wrapText="1"/>
    </xf>
    <xf numFmtId="177" fontId="16" fillId="0" borderId="60" xfId="3" applyNumberFormat="1" applyFont="1" applyFill="1" applyBorder="1" applyAlignment="1">
      <alignment horizontal="distributed" vertical="center" wrapText="1"/>
    </xf>
    <xf numFmtId="0" fontId="5" fillId="0" borderId="28" xfId="3" applyFont="1" applyFill="1" applyBorder="1" applyAlignment="1">
      <alignment horizontal="distributed" vertical="center" wrapText="1"/>
    </xf>
    <xf numFmtId="177" fontId="5" fillId="0" borderId="2" xfId="3" applyNumberFormat="1" applyFont="1" applyFill="1" applyBorder="1" applyAlignment="1">
      <alignment horizontal="distributed" vertical="center" wrapText="1"/>
    </xf>
    <xf numFmtId="177" fontId="5" fillId="0" borderId="9" xfId="3" applyNumberFormat="1" applyFont="1" applyFill="1" applyBorder="1" applyAlignment="1">
      <alignment horizontal="distributed" vertical="center"/>
    </xf>
    <xf numFmtId="177" fontId="5" fillId="0" borderId="21" xfId="3" applyNumberFormat="1" applyFont="1" applyFill="1" applyBorder="1" applyAlignment="1">
      <alignment horizontal="distributed" vertical="center"/>
    </xf>
    <xf numFmtId="38" fontId="5" fillId="2" borderId="56" xfId="5" applyFont="1" applyFill="1" applyBorder="1" applyAlignment="1">
      <alignment horizontal="center" vertical="center"/>
    </xf>
    <xf numFmtId="38" fontId="5" fillId="2" borderId="32" xfId="5" applyFont="1" applyFill="1" applyBorder="1" applyAlignment="1">
      <alignment horizontal="center" vertical="center"/>
    </xf>
    <xf numFmtId="38" fontId="5" fillId="2" borderId="35" xfId="5" applyFont="1" applyFill="1" applyBorder="1" applyAlignment="1">
      <alignment horizontal="center" vertical="center"/>
    </xf>
    <xf numFmtId="38" fontId="5" fillId="0" borderId="61" xfId="5" applyFont="1" applyBorder="1" applyAlignment="1">
      <alignment horizontal="center" vertical="center" wrapText="1"/>
    </xf>
    <xf numFmtId="38" fontId="5" fillId="0" borderId="45" xfId="5" applyFont="1" applyBorder="1" applyAlignment="1">
      <alignment horizontal="center" vertical="center" wrapText="1"/>
    </xf>
    <xf numFmtId="38" fontId="5" fillId="0" borderId="0" xfId="5" applyFont="1" applyBorder="1" applyAlignment="1">
      <alignment horizontal="center" vertical="center" wrapText="1"/>
    </xf>
    <xf numFmtId="38" fontId="5" fillId="0" borderId="15" xfId="5" applyFont="1" applyBorder="1" applyAlignment="1">
      <alignment horizontal="center" vertical="center" wrapText="1"/>
    </xf>
    <xf numFmtId="38" fontId="5" fillId="0" borderId="1" xfId="5" applyFont="1" applyBorder="1" applyAlignment="1">
      <alignment horizontal="center" vertical="center" wrapText="1"/>
    </xf>
    <xf numFmtId="38" fontId="5" fillId="0" borderId="70" xfId="5" applyFont="1" applyBorder="1" applyAlignment="1">
      <alignment horizontal="center" vertical="center" wrapText="1"/>
    </xf>
    <xf numFmtId="38" fontId="5" fillId="0" borderId="63" xfId="5" applyFont="1" applyBorder="1" applyAlignment="1">
      <alignment horizontal="center" vertical="center" wrapText="1"/>
    </xf>
    <xf numFmtId="38" fontId="5" fillId="0" borderId="75" xfId="5" applyFont="1" applyBorder="1" applyAlignment="1">
      <alignment horizontal="center" vertical="center" wrapText="1"/>
    </xf>
    <xf numFmtId="38" fontId="5" fillId="0" borderId="69" xfId="5" applyFont="1" applyBorder="1" applyAlignment="1">
      <alignment horizontal="center" vertical="center" wrapText="1"/>
    </xf>
    <xf numFmtId="38" fontId="5" fillId="0" borderId="76" xfId="5" applyFont="1" applyBorder="1" applyAlignment="1">
      <alignment horizontal="center" vertical="center" wrapText="1"/>
    </xf>
    <xf numFmtId="38" fontId="5" fillId="2" borderId="26" xfId="5" applyFont="1" applyFill="1" applyBorder="1" applyAlignment="1">
      <alignment horizontal="center" vertical="center"/>
    </xf>
    <xf numFmtId="38" fontId="5" fillId="2" borderId="76" xfId="5" applyFont="1" applyFill="1" applyBorder="1" applyAlignment="1">
      <alignment horizontal="center" vertical="center"/>
    </xf>
    <xf numFmtId="38" fontId="5" fillId="0" borderId="69" xfId="5" applyFont="1" applyBorder="1" applyAlignment="1">
      <alignment horizontal="center" vertical="center"/>
    </xf>
    <xf numFmtId="38" fontId="5" fillId="0" borderId="76" xfId="5" applyFont="1" applyBorder="1" applyAlignment="1">
      <alignment horizontal="center" vertical="center"/>
    </xf>
    <xf numFmtId="38" fontId="16" fillId="0" borderId="0" xfId="5" applyFont="1" applyBorder="1" applyAlignment="1">
      <alignment horizontal="right" vertical="center"/>
    </xf>
    <xf numFmtId="38" fontId="16" fillId="0" borderId="18" xfId="5" applyFont="1" applyBorder="1" applyAlignment="1">
      <alignment horizontal="center" vertical="center"/>
    </xf>
    <xf numFmtId="38" fontId="16" fillId="0" borderId="0" xfId="5" applyFont="1" applyBorder="1" applyAlignment="1">
      <alignment horizontal="left" vertical="center"/>
    </xf>
    <xf numFmtId="38" fontId="16" fillId="0" borderId="0" xfId="5" applyFont="1" applyBorder="1" applyAlignment="1">
      <alignment horizontal="center" vertical="center" shrinkToFit="1"/>
    </xf>
    <xf numFmtId="38" fontId="16" fillId="0" borderId="0" xfId="5" applyFont="1" applyBorder="1" applyAlignment="1">
      <alignment horizontal="center" vertical="center"/>
    </xf>
    <xf numFmtId="38" fontId="16" fillId="0" borderId="0" xfId="5" applyFont="1" applyAlignment="1">
      <alignment vertical="center"/>
    </xf>
    <xf numFmtId="176" fontId="6" fillId="0" borderId="12" xfId="3" applyNumberFormat="1" applyFont="1" applyFill="1" applyBorder="1" applyAlignment="1">
      <alignment horizontal="left" vertical="center"/>
    </xf>
    <xf numFmtId="0" fontId="0" fillId="0" borderId="15" xfId="0" applyBorder="1" applyAlignment="1">
      <alignment vertical="center"/>
    </xf>
    <xf numFmtId="0" fontId="0" fillId="0" borderId="12" xfId="0" applyBorder="1" applyAlignment="1">
      <alignment vertical="center"/>
    </xf>
    <xf numFmtId="176" fontId="6" fillId="0" borderId="0" xfId="3" applyNumberFormat="1" applyFont="1" applyFill="1" applyBorder="1" applyAlignment="1">
      <alignment horizontal="left" wrapText="1"/>
    </xf>
    <xf numFmtId="176" fontId="6" fillId="0" borderId="1" xfId="3" applyNumberFormat="1" applyFont="1" applyFill="1" applyBorder="1" applyAlignment="1">
      <alignment horizontal="left" wrapText="1"/>
    </xf>
    <xf numFmtId="176" fontId="6" fillId="0" borderId="6" xfId="3" applyNumberFormat="1" applyFont="1" applyFill="1" applyBorder="1" applyAlignment="1">
      <alignment horizontal="right" vertical="center"/>
    </xf>
    <xf numFmtId="0" fontId="0" fillId="0" borderId="11" xfId="0" applyBorder="1" applyAlignment="1">
      <alignment vertical="center"/>
    </xf>
    <xf numFmtId="176" fontId="6" fillId="0" borderId="56" xfId="3" applyNumberFormat="1" applyFont="1" applyFill="1" applyBorder="1" applyAlignment="1">
      <alignment horizontal="distributed" vertical="center" justifyLastLine="1"/>
    </xf>
    <xf numFmtId="176" fontId="6" fillId="0" borderId="32" xfId="3" applyNumberFormat="1" applyFont="1" applyFill="1" applyBorder="1" applyAlignment="1">
      <alignment horizontal="distributed" vertical="center" justifyLastLine="1"/>
    </xf>
    <xf numFmtId="176" fontId="6" fillId="0" borderId="35" xfId="3" applyNumberFormat="1" applyFont="1" applyFill="1" applyBorder="1" applyAlignment="1">
      <alignment horizontal="distributed" vertical="center" justifyLastLine="1"/>
    </xf>
    <xf numFmtId="176" fontId="6" fillId="0" borderId="12" xfId="3" applyNumberFormat="1" applyFont="1" applyFill="1" applyBorder="1" applyAlignment="1"/>
    <xf numFmtId="176" fontId="6" fillId="0" borderId="38" xfId="3" applyNumberFormat="1" applyFont="1" applyFill="1" applyBorder="1" applyAlignment="1">
      <alignment horizontal="distributed" vertical="center"/>
    </xf>
    <xf numFmtId="176" fontId="6" fillId="0" borderId="44" xfId="3" applyNumberFormat="1" applyFont="1" applyFill="1" applyBorder="1" applyAlignment="1">
      <alignment horizontal="distributed" vertical="center" wrapText="1"/>
    </xf>
    <xf numFmtId="176" fontId="6" fillId="0" borderId="44" xfId="3" applyNumberFormat="1" applyFont="1" applyFill="1" applyBorder="1" applyAlignment="1">
      <alignment horizontal="distributed" vertical="center"/>
    </xf>
    <xf numFmtId="176" fontId="6" fillId="0" borderId="38" xfId="3" applyNumberFormat="1" applyFont="1" applyFill="1" applyBorder="1" applyAlignment="1">
      <alignment horizontal="distributed" vertical="center" wrapText="1"/>
    </xf>
    <xf numFmtId="176" fontId="6" fillId="0" borderId="38" xfId="3" applyNumberFormat="1" applyFont="1" applyFill="1" applyBorder="1" applyAlignment="1">
      <alignment horizontal="distributed" vertical="center" wrapText="1" shrinkToFit="1"/>
    </xf>
    <xf numFmtId="176" fontId="6" fillId="0" borderId="42" xfId="3" applyNumberFormat="1" applyFont="1" applyFill="1" applyBorder="1" applyAlignment="1">
      <alignment horizontal="center" vertical="center"/>
    </xf>
    <xf numFmtId="176" fontId="6" fillId="0" borderId="2" xfId="3" applyNumberFormat="1" applyFont="1" applyFill="1" applyBorder="1" applyAlignment="1">
      <alignment horizontal="distributed" vertical="distributed" textRotation="255" indent="5"/>
    </xf>
    <xf numFmtId="0" fontId="0" fillId="0" borderId="9" xfId="0" applyBorder="1" applyAlignment="1">
      <alignment horizontal="distributed" vertical="distributed" textRotation="255" indent="5"/>
    </xf>
    <xf numFmtId="0" fontId="0" fillId="0" borderId="21" xfId="0" applyBorder="1" applyAlignment="1">
      <alignment horizontal="distributed" vertical="distributed" textRotation="255" indent="5"/>
    </xf>
    <xf numFmtId="176" fontId="6" fillId="0" borderId="2" xfId="3" applyNumberFormat="1" applyFont="1" applyFill="1" applyBorder="1" applyAlignment="1">
      <alignment horizontal="distributed" vertical="center"/>
    </xf>
    <xf numFmtId="176" fontId="6" fillId="0" borderId="9" xfId="3" applyNumberFormat="1" applyFont="1" applyFill="1" applyBorder="1" applyAlignment="1">
      <alignment horizontal="distributed" vertical="center"/>
    </xf>
    <xf numFmtId="176" fontId="6" fillId="0" borderId="21" xfId="3" applyNumberFormat="1" applyFont="1" applyFill="1" applyBorder="1" applyAlignment="1">
      <alignment horizontal="distributed" vertical="center"/>
    </xf>
    <xf numFmtId="176" fontId="6" fillId="0" borderId="2" xfId="3" applyNumberFormat="1" applyFont="1" applyFill="1" applyBorder="1" applyAlignment="1">
      <alignment horizontal="distributed" vertical="center" wrapText="1"/>
    </xf>
    <xf numFmtId="176" fontId="6" fillId="0" borderId="21" xfId="3" applyNumberFormat="1" applyFont="1" applyFill="1" applyBorder="1" applyAlignment="1">
      <alignment horizontal="distributed" vertical="center" wrapText="1"/>
    </xf>
    <xf numFmtId="176" fontId="6" fillId="0" borderId="2" xfId="3" applyNumberFormat="1" applyFont="1" applyFill="1" applyBorder="1" applyAlignment="1">
      <alignment horizontal="center" vertical="center"/>
    </xf>
    <xf numFmtId="176" fontId="6" fillId="0" borderId="21" xfId="3" applyNumberFormat="1" applyFont="1" applyFill="1" applyBorder="1" applyAlignment="1">
      <alignment horizontal="center" vertical="center"/>
    </xf>
    <xf numFmtId="176" fontId="6" fillId="0" borderId="6" xfId="3" applyNumberFormat="1" applyFont="1" applyFill="1" applyBorder="1" applyAlignment="1">
      <alignment horizontal="distributed" vertical="center" wrapText="1"/>
    </xf>
    <xf numFmtId="0" fontId="0" fillId="0" borderId="26" xfId="0" applyBorder="1" applyAlignment="1">
      <alignment vertical="center"/>
    </xf>
    <xf numFmtId="0" fontId="0" fillId="0" borderId="70" xfId="0" applyBorder="1" applyAlignment="1">
      <alignment vertical="center"/>
    </xf>
    <xf numFmtId="176" fontId="6" fillId="0" borderId="6" xfId="3" applyNumberFormat="1" applyFont="1" applyFill="1" applyBorder="1" applyAlignment="1">
      <alignment horizontal="center" vertical="center"/>
    </xf>
    <xf numFmtId="176" fontId="6" fillId="0" borderId="26" xfId="3" applyNumberFormat="1" applyFont="1" applyFill="1" applyBorder="1" applyAlignment="1">
      <alignment horizontal="center" vertical="center"/>
    </xf>
    <xf numFmtId="176" fontId="6" fillId="0" borderId="72" xfId="3" applyNumberFormat="1" applyFont="1" applyFill="1" applyBorder="1" applyAlignment="1">
      <alignment horizontal="center" vertical="center"/>
    </xf>
    <xf numFmtId="176" fontId="6" fillId="0" borderId="28" xfId="3" applyNumberFormat="1" applyFont="1" applyFill="1" applyBorder="1" applyAlignment="1">
      <alignment horizontal="center" vertical="center"/>
    </xf>
    <xf numFmtId="176" fontId="6" fillId="0" borderId="80" xfId="3" applyNumberFormat="1" applyFont="1" applyFill="1" applyBorder="1" applyAlignment="1">
      <alignment horizontal="center" vertical="center"/>
    </xf>
    <xf numFmtId="176" fontId="6" fillId="0" borderId="76" xfId="3" applyNumberFormat="1" applyFont="1" applyFill="1" applyBorder="1" applyAlignment="1">
      <alignment horizontal="center" vertical="center"/>
    </xf>
    <xf numFmtId="176" fontId="6" fillId="0" borderId="33" xfId="3" applyNumberFormat="1" applyFont="1" applyFill="1" applyBorder="1" applyAlignment="1">
      <alignment horizontal="right" vertical="center"/>
    </xf>
    <xf numFmtId="176" fontId="6" fillId="0" borderId="29" xfId="3" applyNumberFormat="1" applyFont="1" applyFill="1" applyBorder="1" applyAlignment="1">
      <alignment horizontal="right" vertical="center"/>
    </xf>
    <xf numFmtId="176" fontId="6" fillId="0" borderId="56" xfId="3" applyNumberFormat="1" applyFont="1" applyFill="1" applyBorder="1" applyAlignment="1">
      <alignment horizontal="right" vertical="center"/>
    </xf>
    <xf numFmtId="0" fontId="0" fillId="0" borderId="77" xfId="0" applyBorder="1" applyAlignment="1">
      <alignment horizontal="right" vertical="center"/>
    </xf>
    <xf numFmtId="182" fontId="6" fillId="0" borderId="24" xfId="3" applyNumberFormat="1" applyFont="1" applyFill="1" applyBorder="1" applyAlignment="1">
      <alignment horizontal="right" vertical="center"/>
    </xf>
    <xf numFmtId="0" fontId="0" fillId="0" borderId="78" xfId="0" applyBorder="1" applyAlignment="1">
      <alignment horizontal="right" vertical="center"/>
    </xf>
    <xf numFmtId="176" fontId="6" fillId="0" borderId="12" xfId="3" applyNumberFormat="1" applyFont="1" applyFill="1" applyBorder="1" applyAlignment="1">
      <alignment horizontal="distributed" vertical="center" wrapText="1"/>
    </xf>
    <xf numFmtId="0" fontId="0" fillId="0" borderId="71" xfId="0" applyBorder="1" applyAlignment="1">
      <alignment horizontal="distributed" vertical="center" wrapText="1"/>
    </xf>
    <xf numFmtId="0" fontId="0" fillId="0" borderId="12" xfId="0" applyBorder="1" applyAlignment="1">
      <alignment horizontal="distributed" vertical="center" wrapText="1"/>
    </xf>
    <xf numFmtId="0" fontId="0" fillId="0" borderId="38" xfId="0" applyBorder="1" applyAlignment="1">
      <alignment horizontal="distributed" vertical="center"/>
    </xf>
    <xf numFmtId="176" fontId="6" fillId="0" borderId="26" xfId="3" applyNumberFormat="1" applyFont="1" applyFill="1" applyBorder="1" applyAlignment="1">
      <alignment vertical="center"/>
    </xf>
    <xf numFmtId="0" fontId="6" fillId="0" borderId="62" xfId="3" applyFont="1" applyFill="1" applyBorder="1" applyAlignment="1">
      <alignment horizontal="distributed" vertical="center" wrapText="1" shrinkToFit="1"/>
    </xf>
    <xf numFmtId="0" fontId="16" fillId="0" borderId="29" xfId="3" applyFont="1" applyFill="1" applyBorder="1" applyAlignment="1">
      <alignment horizontal="distributed" vertical="center" wrapText="1" shrinkToFit="1"/>
    </xf>
    <xf numFmtId="183" fontId="16" fillId="0" borderId="12" xfId="5" applyNumberFormat="1" applyFont="1" applyFill="1" applyBorder="1" applyAlignment="1">
      <alignment horizontal="center" vertical="center"/>
    </xf>
    <xf numFmtId="183" fontId="16" fillId="0" borderId="0" xfId="5" applyNumberFormat="1" applyFont="1" applyFill="1" applyBorder="1" applyAlignment="1">
      <alignment horizontal="center" vertical="center"/>
    </xf>
    <xf numFmtId="183" fontId="16" fillId="0" borderId="15" xfId="5" applyNumberFormat="1" applyFont="1" applyFill="1" applyBorder="1" applyAlignment="1">
      <alignment horizontal="center" vertical="center"/>
    </xf>
    <xf numFmtId="183" fontId="16" fillId="0" borderId="26" xfId="5" applyNumberFormat="1" applyFont="1" applyFill="1" applyBorder="1" applyAlignment="1">
      <alignment horizontal="center" vertical="center"/>
    </xf>
    <xf numFmtId="183" fontId="16" fillId="0" borderId="1" xfId="5" applyNumberFormat="1" applyFont="1" applyFill="1" applyBorder="1" applyAlignment="1">
      <alignment horizontal="center" vertical="center"/>
    </xf>
    <xf numFmtId="183" fontId="16" fillId="0" borderId="70" xfId="5" applyNumberFormat="1" applyFont="1" applyFill="1" applyBorder="1" applyAlignment="1">
      <alignment horizontal="center" vertical="center"/>
    </xf>
    <xf numFmtId="176" fontId="16" fillId="0" borderId="67" xfId="3" applyNumberFormat="1" applyFont="1" applyFill="1" applyBorder="1" applyAlignment="1">
      <alignment vertical="center" wrapText="1"/>
    </xf>
    <xf numFmtId="0" fontId="9" fillId="0" borderId="27" xfId="4" applyFont="1" applyFill="1" applyBorder="1" applyAlignment="1">
      <alignment vertical="center"/>
    </xf>
    <xf numFmtId="176" fontId="6" fillId="0" borderId="60" xfId="3" applyNumberFormat="1" applyFont="1" applyFill="1" applyBorder="1" applyAlignment="1">
      <alignment horizontal="distributed" vertical="center" wrapText="1" shrinkToFit="1"/>
    </xf>
    <xf numFmtId="176" fontId="6" fillId="0" borderId="28" xfId="3" applyNumberFormat="1" applyFont="1" applyFill="1" applyBorder="1" applyAlignment="1">
      <alignment horizontal="distributed" vertical="center" wrapText="1" shrinkToFit="1"/>
    </xf>
    <xf numFmtId="176" fontId="16" fillId="0" borderId="9" xfId="3" applyNumberFormat="1" applyFont="1" applyFill="1" applyBorder="1" applyAlignment="1">
      <alignment horizontal="distributed" vertical="center" wrapText="1"/>
    </xf>
    <xf numFmtId="176" fontId="16" fillId="0" borderId="21" xfId="3" applyNumberFormat="1" applyFont="1" applyFill="1" applyBorder="1" applyAlignment="1">
      <alignment horizontal="distributed" vertical="center" wrapText="1"/>
    </xf>
    <xf numFmtId="176" fontId="6" fillId="0" borderId="27" xfId="3" applyNumberFormat="1" applyFont="1" applyFill="1" applyBorder="1" applyAlignment="1">
      <alignment horizontal="distributed" vertical="center" wrapText="1"/>
    </xf>
    <xf numFmtId="176" fontId="6" fillId="0" borderId="60" xfId="3" applyNumberFormat="1" applyFont="1" applyFill="1" applyBorder="1" applyAlignment="1">
      <alignment horizontal="distributed" vertical="center" wrapText="1"/>
    </xf>
    <xf numFmtId="176" fontId="6" fillId="0" borderId="28" xfId="3" applyNumberFormat="1" applyFont="1" applyFill="1" applyBorder="1" applyAlignment="1">
      <alignment horizontal="distributed" vertical="center" wrapText="1"/>
    </xf>
    <xf numFmtId="176" fontId="16" fillId="0" borderId="12" xfId="3" applyNumberFormat="1" applyFont="1" applyFill="1" applyBorder="1" applyAlignment="1">
      <alignment horizontal="center" vertical="center"/>
    </xf>
    <xf numFmtId="176" fontId="16" fillId="0" borderId="18" xfId="3" applyNumberFormat="1" applyFont="1" applyFill="1" applyBorder="1" applyAlignment="1">
      <alignment horizontal="center" vertical="center"/>
    </xf>
    <xf numFmtId="176" fontId="16" fillId="0" borderId="0" xfId="3" applyNumberFormat="1" applyFont="1" applyFill="1" applyAlignment="1">
      <alignment horizontal="left" vertical="center"/>
    </xf>
    <xf numFmtId="176" fontId="16" fillId="0" borderId="61" xfId="3" applyNumberFormat="1" applyFont="1" applyFill="1" applyBorder="1" applyAlignment="1">
      <alignment horizontal="center" vertical="center"/>
    </xf>
    <xf numFmtId="183" fontId="16" fillId="0" borderId="6" xfId="5" applyNumberFormat="1" applyFont="1" applyFill="1" applyBorder="1" applyAlignment="1">
      <alignment horizontal="center" vertical="center"/>
    </xf>
    <xf numFmtId="183" fontId="16" fillId="0" borderId="10" xfId="5" applyNumberFormat="1" applyFont="1" applyFill="1" applyBorder="1" applyAlignment="1">
      <alignment horizontal="center" vertical="center"/>
    </xf>
    <xf numFmtId="183" fontId="16" fillId="0" borderId="11" xfId="5" applyNumberFormat="1" applyFont="1" applyFill="1" applyBorder="1" applyAlignment="1">
      <alignment horizontal="center" vertical="center"/>
    </xf>
    <xf numFmtId="176" fontId="6" fillId="0" borderId="5" xfId="3" applyNumberFormat="1" applyFont="1" applyFill="1" applyBorder="1" applyAlignment="1">
      <alignment horizontal="center" vertical="center" justifyLastLine="1"/>
    </xf>
    <xf numFmtId="176" fontId="6" fillId="0" borderId="3" xfId="3" applyNumberFormat="1" applyFont="1" applyFill="1" applyBorder="1" applyAlignment="1">
      <alignment horizontal="center" vertical="center" justifyLastLine="1"/>
    </xf>
    <xf numFmtId="176" fontId="6" fillId="0" borderId="4" xfId="3" applyNumberFormat="1" applyFont="1" applyFill="1" applyBorder="1" applyAlignment="1">
      <alignment horizontal="center" vertical="center" justifyLastLine="1"/>
    </xf>
    <xf numFmtId="176" fontId="6" fillId="0" borderId="5" xfId="3" applyNumberFormat="1" applyFont="1" applyFill="1" applyBorder="1" applyAlignment="1">
      <alignment horizontal="distributed" vertical="center" indent="2"/>
    </xf>
    <xf numFmtId="176" fontId="6" fillId="0" borderId="3" xfId="3" applyNumberFormat="1" applyFont="1" applyFill="1" applyBorder="1" applyAlignment="1">
      <alignment horizontal="distributed" vertical="center" indent="2"/>
    </xf>
    <xf numFmtId="176" fontId="6" fillId="0" borderId="4" xfId="3" applyNumberFormat="1" applyFont="1" applyFill="1" applyBorder="1" applyAlignment="1">
      <alignment horizontal="distributed" vertical="center" indent="2"/>
    </xf>
    <xf numFmtId="176" fontId="6" fillId="0" borderId="9" xfId="3" applyNumberFormat="1" applyFont="1" applyFill="1" applyBorder="1" applyAlignment="1">
      <alignment horizontal="distributed" vertical="center" wrapText="1"/>
    </xf>
    <xf numFmtId="176" fontId="6" fillId="0" borderId="12" xfId="3" applyNumberFormat="1" applyFont="1" applyFill="1" applyBorder="1" applyAlignment="1">
      <alignment horizontal="center" vertical="center" wrapText="1"/>
    </xf>
    <xf numFmtId="176" fontId="6" fillId="0" borderId="26" xfId="3" applyNumberFormat="1" applyFont="1" applyFill="1" applyBorder="1" applyAlignment="1">
      <alignment horizontal="center" vertical="center" wrapText="1"/>
    </xf>
    <xf numFmtId="176" fontId="7" fillId="0" borderId="60" xfId="3" applyNumberFormat="1" applyFont="1" applyFill="1" applyBorder="1" applyAlignment="1">
      <alignment horizontal="left" vertical="center" wrapText="1"/>
    </xf>
    <xf numFmtId="176" fontId="7" fillId="0" borderId="38" xfId="3" applyNumberFormat="1" applyFont="1" applyFill="1" applyBorder="1" applyAlignment="1">
      <alignment horizontal="left" vertical="center" wrapText="1"/>
    </xf>
    <xf numFmtId="176" fontId="7" fillId="0" borderId="28" xfId="3" applyNumberFormat="1" applyFont="1" applyFill="1" applyBorder="1" applyAlignment="1">
      <alignment horizontal="left" vertical="center" wrapText="1"/>
    </xf>
    <xf numFmtId="176" fontId="6" fillId="0" borderId="63" xfId="3" applyNumberFormat="1" applyFont="1" applyFill="1" applyBorder="1" applyAlignment="1">
      <alignment horizontal="left" vertical="center" shrinkToFit="1"/>
    </xf>
    <xf numFmtId="176" fontId="6" fillId="0" borderId="45" xfId="3" applyNumberFormat="1" applyFont="1" applyFill="1" applyBorder="1" applyAlignment="1">
      <alignment horizontal="left" vertical="center" shrinkToFit="1"/>
    </xf>
    <xf numFmtId="176" fontId="7" fillId="0" borderId="9" xfId="3" applyNumberFormat="1" applyFont="1" applyFill="1" applyBorder="1" applyAlignment="1">
      <alignment horizontal="distributed" vertical="top" wrapText="1"/>
    </xf>
    <xf numFmtId="176" fontId="7" fillId="0" borderId="21" xfId="3" applyNumberFormat="1" applyFont="1" applyFill="1" applyBorder="1" applyAlignment="1">
      <alignment horizontal="distributed" vertical="top" wrapText="1"/>
    </xf>
    <xf numFmtId="176" fontId="6" fillId="0" borderId="44" xfId="3" applyNumberFormat="1" applyFont="1" applyFill="1" applyBorder="1" applyAlignment="1">
      <alignment horizontal="center" vertical="center" wrapText="1" shrinkToFit="1"/>
    </xf>
    <xf numFmtId="176" fontId="6" fillId="0" borderId="27" xfId="3" applyNumberFormat="1" applyFont="1" applyFill="1" applyBorder="1" applyAlignment="1">
      <alignment horizontal="center" vertical="center" wrapText="1" shrinkToFit="1"/>
    </xf>
    <xf numFmtId="176" fontId="7" fillId="0" borderId="60" xfId="3" applyNumberFormat="1" applyFont="1" applyFill="1" applyBorder="1" applyAlignment="1">
      <alignment horizontal="distributed" vertical="center" wrapText="1"/>
    </xf>
    <xf numFmtId="176" fontId="7" fillId="0" borderId="38" xfId="3" applyNumberFormat="1" applyFont="1" applyFill="1" applyBorder="1" applyAlignment="1">
      <alignment horizontal="distributed" vertical="center" wrapText="1"/>
    </xf>
    <xf numFmtId="176" fontId="7" fillId="0" borderId="28" xfId="3" applyNumberFormat="1" applyFont="1" applyFill="1" applyBorder="1" applyAlignment="1">
      <alignment horizontal="distributed" vertical="center" wrapText="1"/>
    </xf>
    <xf numFmtId="176" fontId="7" fillId="0" borderId="62" xfId="3" applyNumberFormat="1" applyFont="1" applyFill="1" applyBorder="1" applyAlignment="1">
      <alignment horizontal="distributed" vertical="center" wrapText="1"/>
    </xf>
    <xf numFmtId="0" fontId="23" fillId="0" borderId="42" xfId="3" applyFont="1" applyFill="1" applyBorder="1" applyAlignment="1">
      <alignment horizontal="distributed" vertical="center" wrapText="1"/>
    </xf>
    <xf numFmtId="0" fontId="23" fillId="0" borderId="29" xfId="3" applyFont="1" applyFill="1" applyBorder="1" applyAlignment="1">
      <alignment horizontal="distributed" vertical="center" wrapText="1"/>
    </xf>
    <xf numFmtId="176" fontId="6" fillId="0" borderId="54" xfId="3" applyNumberFormat="1" applyFont="1" applyFill="1" applyBorder="1" applyAlignment="1">
      <alignment horizontal="center" vertical="center"/>
    </xf>
    <xf numFmtId="176" fontId="6" fillId="0" borderId="19" xfId="3" applyNumberFormat="1" applyFont="1" applyFill="1" applyBorder="1" applyAlignment="1">
      <alignment horizontal="center" vertical="center"/>
    </xf>
    <xf numFmtId="176" fontId="7" fillId="0" borderId="42" xfId="3" applyNumberFormat="1" applyFont="1" applyFill="1" applyBorder="1" applyAlignment="1">
      <alignment horizontal="center" vertical="center" wrapText="1" shrinkToFit="1"/>
    </xf>
    <xf numFmtId="0" fontId="9" fillId="0" borderId="42" xfId="4" applyFont="1" applyFill="1" applyBorder="1">
      <alignment vertical="center"/>
    </xf>
    <xf numFmtId="0" fontId="9" fillId="0" borderId="29" xfId="4" applyFont="1" applyFill="1" applyBorder="1">
      <alignment vertical="center"/>
    </xf>
    <xf numFmtId="0" fontId="5" fillId="0" borderId="38" xfId="3" applyFont="1" applyFill="1" applyBorder="1" applyAlignment="1">
      <alignment horizontal="distributed" vertical="center"/>
    </xf>
    <xf numFmtId="176" fontId="6" fillId="0" borderId="63" xfId="3" applyNumberFormat="1" applyFont="1" applyFill="1" applyBorder="1" applyAlignment="1">
      <alignment horizontal="left" vertical="center"/>
    </xf>
    <xf numFmtId="176" fontId="6" fillId="0" borderId="45" xfId="3" applyNumberFormat="1" applyFont="1" applyFill="1" applyBorder="1" applyAlignment="1">
      <alignment horizontal="left" vertical="center"/>
    </xf>
    <xf numFmtId="0" fontId="1" fillId="0" borderId="44" xfId="3" applyFont="1" applyFill="1" applyBorder="1"/>
    <xf numFmtId="0" fontId="1" fillId="0" borderId="27" xfId="3" applyFont="1" applyFill="1" applyBorder="1"/>
    <xf numFmtId="176" fontId="7" fillId="0" borderId="42" xfId="3" applyNumberFormat="1" applyFont="1" applyFill="1" applyBorder="1" applyAlignment="1">
      <alignment horizontal="center" vertical="center" wrapText="1"/>
    </xf>
    <xf numFmtId="0" fontId="7" fillId="0" borderId="42" xfId="3" applyFont="1" applyFill="1" applyBorder="1" applyAlignment="1">
      <alignment horizontal="center" vertical="center" wrapText="1"/>
    </xf>
    <xf numFmtId="0" fontId="7" fillId="0" borderId="29" xfId="3" applyFont="1" applyFill="1" applyBorder="1" applyAlignment="1">
      <alignment horizontal="center" vertical="center" wrapText="1"/>
    </xf>
    <xf numFmtId="0" fontId="23" fillId="0" borderId="9" xfId="3" applyFont="1" applyFill="1" applyBorder="1" applyAlignment="1">
      <alignment horizontal="distributed" vertical="top" wrapText="1"/>
    </xf>
    <xf numFmtId="0" fontId="23" fillId="0" borderId="21" xfId="3" applyFont="1" applyFill="1" applyBorder="1" applyAlignment="1">
      <alignment horizontal="distributed" vertical="top" wrapText="1"/>
    </xf>
    <xf numFmtId="176" fontId="7" fillId="0" borderId="44" xfId="3" applyNumberFormat="1" applyFont="1" applyFill="1" applyBorder="1" applyAlignment="1">
      <alignment horizontal="distributed" vertical="top" wrapText="1"/>
    </xf>
    <xf numFmtId="176" fontId="7" fillId="0" borderId="27" xfId="3" applyNumberFormat="1" applyFont="1" applyFill="1" applyBorder="1" applyAlignment="1">
      <alignment horizontal="distributed" vertical="top" wrapText="1"/>
    </xf>
    <xf numFmtId="176" fontId="7" fillId="0" borderId="63" xfId="3" applyNumberFormat="1" applyFont="1" applyFill="1" applyBorder="1" applyAlignment="1">
      <alignment horizontal="distributed" vertical="center" wrapText="1"/>
    </xf>
    <xf numFmtId="176" fontId="7" fillId="0" borderId="43" xfId="3" applyNumberFormat="1" applyFont="1" applyFill="1" applyBorder="1" applyAlignment="1">
      <alignment horizontal="distributed" vertical="center" wrapText="1"/>
    </xf>
    <xf numFmtId="176" fontId="7" fillId="0" borderId="69" xfId="3" applyNumberFormat="1" applyFont="1" applyFill="1" applyBorder="1" applyAlignment="1">
      <alignment horizontal="distributed" vertical="center" wrapText="1"/>
    </xf>
    <xf numFmtId="176" fontId="6" fillId="0" borderId="5" xfId="3" applyNumberFormat="1" applyFont="1" applyFill="1" applyBorder="1" applyAlignment="1">
      <alignment horizontal="distributed" vertical="center" justifyLastLine="1"/>
    </xf>
    <xf numFmtId="0" fontId="9" fillId="0" borderId="3" xfId="4" applyFont="1" applyFill="1" applyBorder="1" applyAlignment="1">
      <alignment horizontal="distributed" vertical="center" justifyLastLine="1"/>
    </xf>
    <xf numFmtId="0" fontId="9" fillId="0" borderId="10" xfId="4" applyFont="1" applyFill="1" applyBorder="1" applyAlignment="1">
      <alignment horizontal="distributed" vertical="center" justifyLastLine="1"/>
    </xf>
    <xf numFmtId="0" fontId="9" fillId="0" borderId="4" xfId="4" applyFont="1" applyFill="1" applyBorder="1" applyAlignment="1">
      <alignment horizontal="distributed" vertical="center" justifyLastLine="1"/>
    </xf>
    <xf numFmtId="176" fontId="6" fillId="0" borderId="3" xfId="3" applyNumberFormat="1" applyFont="1" applyFill="1" applyBorder="1" applyAlignment="1">
      <alignment horizontal="distributed" vertical="center" justifyLastLine="1"/>
    </xf>
    <xf numFmtId="176" fontId="6" fillId="0" borderId="4" xfId="3" applyNumberFormat="1" applyFont="1" applyFill="1" applyBorder="1" applyAlignment="1">
      <alignment horizontal="distributed" vertical="center" justifyLastLine="1"/>
    </xf>
    <xf numFmtId="176" fontId="6" fillId="0" borderId="10" xfId="3" applyNumberFormat="1" applyFont="1" applyFill="1" applyBorder="1" applyAlignment="1">
      <alignment horizontal="distributed" vertical="center" wrapText="1"/>
    </xf>
    <xf numFmtId="176" fontId="6" fillId="0" borderId="11" xfId="3" applyNumberFormat="1" applyFont="1" applyFill="1" applyBorder="1" applyAlignment="1">
      <alignment horizontal="distributed" vertical="center" wrapText="1"/>
    </xf>
    <xf numFmtId="176" fontId="6" fillId="0" borderId="0" xfId="3" applyNumberFormat="1" applyFont="1" applyFill="1" applyBorder="1" applyAlignment="1">
      <alignment horizontal="distributed" vertical="center" wrapText="1"/>
    </xf>
    <xf numFmtId="176" fontId="6" fillId="0" borderId="15" xfId="3" applyNumberFormat="1" applyFont="1" applyFill="1" applyBorder="1" applyAlignment="1">
      <alignment horizontal="distributed" vertical="center" wrapText="1"/>
    </xf>
    <xf numFmtId="176" fontId="6" fillId="0" borderId="20" xfId="3" applyNumberFormat="1" applyFont="1" applyFill="1" applyBorder="1" applyAlignment="1">
      <alignment horizontal="distributed" vertical="center" wrapText="1"/>
    </xf>
    <xf numFmtId="176" fontId="6" fillId="0" borderId="18" xfId="3" applyNumberFormat="1" applyFont="1" applyFill="1" applyBorder="1" applyAlignment="1">
      <alignment horizontal="distributed" vertical="center" wrapText="1"/>
    </xf>
    <xf numFmtId="176" fontId="6" fillId="0" borderId="19" xfId="3" applyNumberFormat="1" applyFont="1" applyFill="1" applyBorder="1" applyAlignment="1">
      <alignment horizontal="distributed" vertical="center" wrapText="1"/>
    </xf>
    <xf numFmtId="176" fontId="6" fillId="0" borderId="9" xfId="3" applyNumberFormat="1" applyFont="1" applyFill="1" applyBorder="1" applyAlignment="1">
      <alignment horizontal="center" vertical="center"/>
    </xf>
    <xf numFmtId="0" fontId="6" fillId="0" borderId="11" xfId="3" applyFont="1" applyFill="1" applyBorder="1" applyAlignment="1">
      <alignment horizontal="distributed" vertical="center" wrapText="1"/>
    </xf>
    <xf numFmtId="0" fontId="6" fillId="0" borderId="15" xfId="3" applyFont="1" applyFill="1" applyBorder="1" applyAlignment="1">
      <alignment horizontal="distributed" vertical="center" wrapText="1"/>
    </xf>
    <xf numFmtId="176" fontId="6" fillId="0" borderId="2" xfId="3" applyNumberFormat="1" applyFont="1" applyFill="1" applyBorder="1" applyAlignment="1">
      <alignment horizontal="center" vertical="center" wrapText="1"/>
    </xf>
    <xf numFmtId="176" fontId="6" fillId="0" borderId="6" xfId="3" applyNumberFormat="1" applyFont="1" applyFill="1" applyBorder="1" applyAlignment="1">
      <alignment horizontal="center" vertical="center" wrapText="1"/>
    </xf>
    <xf numFmtId="176" fontId="6" fillId="0" borderId="10" xfId="3" applyNumberFormat="1" applyFont="1" applyFill="1" applyBorder="1" applyAlignment="1">
      <alignment horizontal="center" vertical="center" wrapText="1"/>
    </xf>
    <xf numFmtId="176" fontId="6" fillId="0" borderId="11" xfId="3" applyNumberFormat="1" applyFont="1" applyFill="1" applyBorder="1" applyAlignment="1">
      <alignment horizontal="center" vertical="center" wrapText="1"/>
    </xf>
    <xf numFmtId="0" fontId="6" fillId="0" borderId="44" xfId="3" applyFont="1" applyFill="1" applyBorder="1" applyAlignment="1">
      <alignment horizontal="center" vertical="center" wrapText="1"/>
    </xf>
    <xf numFmtId="0" fontId="6" fillId="0" borderId="27" xfId="3" applyFont="1" applyFill="1" applyBorder="1" applyAlignment="1">
      <alignment horizontal="center" vertical="center" wrapText="1"/>
    </xf>
    <xf numFmtId="176" fontId="16" fillId="0" borderId="32" xfId="3" applyNumberFormat="1" applyFont="1" applyFill="1" applyBorder="1" applyAlignment="1">
      <alignment horizontal="distributed" vertical="center" justifyLastLine="1"/>
    </xf>
    <xf numFmtId="176" fontId="16" fillId="0" borderId="67" xfId="3" applyNumberFormat="1" applyFont="1" applyFill="1" applyBorder="1" applyAlignment="1">
      <alignment horizontal="distributed" vertical="center"/>
    </xf>
    <xf numFmtId="176" fontId="16" fillId="0" borderId="27" xfId="3" applyNumberFormat="1" applyFont="1" applyFill="1" applyBorder="1" applyAlignment="1">
      <alignment horizontal="distributed" vertical="center"/>
    </xf>
    <xf numFmtId="176" fontId="16" fillId="0" borderId="60" xfId="3" applyNumberFormat="1" applyFont="1" applyFill="1" applyBorder="1" applyAlignment="1">
      <alignment horizontal="distributed" vertical="center"/>
    </xf>
    <xf numFmtId="176" fontId="16" fillId="0" borderId="28" xfId="3" applyNumberFormat="1" applyFont="1" applyFill="1" applyBorder="1" applyAlignment="1">
      <alignment horizontal="distributed" vertical="center"/>
    </xf>
    <xf numFmtId="176" fontId="16" fillId="0" borderId="60" xfId="3" applyNumberFormat="1" applyFont="1" applyFill="1" applyBorder="1" applyAlignment="1">
      <alignment horizontal="center" vertical="center"/>
    </xf>
    <xf numFmtId="176" fontId="16" fillId="0" borderId="28" xfId="3" applyNumberFormat="1" applyFont="1" applyFill="1" applyBorder="1" applyAlignment="1">
      <alignment horizontal="center" vertical="center"/>
    </xf>
    <xf numFmtId="176" fontId="16" fillId="0" borderId="60" xfId="3" applyNumberFormat="1" applyFont="1" applyFill="1" applyBorder="1" applyAlignment="1">
      <alignment horizontal="distributed" vertical="center" wrapText="1"/>
    </xf>
    <xf numFmtId="176" fontId="16" fillId="0" borderId="48" xfId="3" applyNumberFormat="1" applyFont="1" applyFill="1" applyBorder="1" applyAlignment="1">
      <alignment horizontal="distributed" vertical="center" wrapText="1"/>
    </xf>
    <xf numFmtId="176" fontId="16" fillId="0" borderId="47" xfId="3" applyNumberFormat="1" applyFont="1" applyFill="1" applyBorder="1" applyAlignment="1">
      <alignment horizontal="distributed" vertical="center" wrapText="1"/>
    </xf>
    <xf numFmtId="176" fontId="6" fillId="0" borderId="39" xfId="3" applyNumberFormat="1" applyFont="1" applyFill="1" applyBorder="1" applyAlignment="1">
      <alignment horizontal="center" vertical="center"/>
    </xf>
    <xf numFmtId="176" fontId="16" fillId="0" borderId="42" xfId="3" applyNumberFormat="1" applyFont="1" applyFill="1" applyBorder="1" applyAlignment="1">
      <alignment horizontal="center" vertical="center" wrapText="1"/>
    </xf>
    <xf numFmtId="0" fontId="5" fillId="0" borderId="29" xfId="3" applyFont="1" applyFill="1" applyBorder="1" applyAlignment="1">
      <alignment horizontal="center" vertical="center" wrapText="1"/>
    </xf>
    <xf numFmtId="176" fontId="6" fillId="0" borderId="39" xfId="3" applyNumberFormat="1" applyFont="1" applyFill="1" applyBorder="1" applyAlignment="1">
      <alignment horizontal="center" vertical="center" shrinkToFit="1"/>
    </xf>
    <xf numFmtId="176" fontId="7" fillId="0" borderId="39" xfId="3" applyNumberFormat="1" applyFont="1" applyFill="1" applyBorder="1" applyAlignment="1">
      <alignment horizontal="center" vertical="center" wrapText="1" justifyLastLine="1"/>
    </xf>
    <xf numFmtId="176" fontId="6" fillId="0" borderId="39" xfId="3" applyNumberFormat="1" applyFont="1" applyFill="1" applyBorder="1" applyAlignment="1">
      <alignment horizontal="center" vertical="center" wrapText="1" shrinkToFit="1"/>
    </xf>
    <xf numFmtId="176" fontId="16" fillId="0" borderId="48" xfId="3" applyNumberFormat="1" applyFont="1" applyFill="1" applyBorder="1" applyAlignment="1">
      <alignment horizontal="distributed" vertical="center" indent="2"/>
    </xf>
    <xf numFmtId="176" fontId="16" fillId="0" borderId="40" xfId="3" applyNumberFormat="1" applyFont="1" applyFill="1" applyBorder="1" applyAlignment="1">
      <alignment horizontal="distributed" vertical="center" indent="2"/>
    </xf>
    <xf numFmtId="176" fontId="16" fillId="0" borderId="47" xfId="3" applyNumberFormat="1" applyFont="1" applyFill="1" applyBorder="1" applyAlignment="1">
      <alignment horizontal="distributed" vertical="center" indent="2"/>
    </xf>
    <xf numFmtId="176" fontId="16" fillId="0" borderId="32" xfId="3" applyNumberFormat="1" applyFont="1" applyFill="1" applyBorder="1" applyAlignment="1">
      <alignment horizontal="center" vertical="center"/>
    </xf>
    <xf numFmtId="176" fontId="16" fillId="0" borderId="29" xfId="3" applyNumberFormat="1" applyFont="1" applyFill="1" applyBorder="1" applyAlignment="1">
      <alignment horizontal="center" vertical="center" wrapText="1"/>
    </xf>
    <xf numFmtId="176" fontId="16" fillId="0" borderId="28" xfId="3" applyNumberFormat="1" applyFont="1" applyFill="1" applyBorder="1" applyAlignment="1">
      <alignment horizontal="distributed" vertical="center" wrapText="1"/>
    </xf>
    <xf numFmtId="176" fontId="16" fillId="0" borderId="2" xfId="6" applyNumberFormat="1" applyFont="1" applyBorder="1" applyAlignment="1">
      <alignment horizontal="center" vertical="center" wrapText="1"/>
    </xf>
    <xf numFmtId="0" fontId="1" fillId="0" borderId="9" xfId="6" applyFont="1" applyBorder="1" applyAlignment="1">
      <alignment horizontal="center" vertical="center" wrapText="1"/>
    </xf>
    <xf numFmtId="0" fontId="1" fillId="0" borderId="21" xfId="6" applyFont="1" applyBorder="1" applyAlignment="1">
      <alignment horizontal="center" vertical="center" wrapText="1"/>
    </xf>
    <xf numFmtId="0" fontId="16" fillId="0" borderId="56" xfId="6" applyFont="1" applyBorder="1" applyAlignment="1">
      <alignment horizontal="center" vertical="center"/>
    </xf>
    <xf numFmtId="0" fontId="16" fillId="0" borderId="32" xfId="6" applyFont="1" applyBorder="1" applyAlignment="1">
      <alignment horizontal="center" vertical="center"/>
    </xf>
    <xf numFmtId="0" fontId="16" fillId="0" borderId="77" xfId="6" applyFont="1" applyBorder="1" applyAlignment="1">
      <alignment horizontal="center" vertical="center"/>
    </xf>
    <xf numFmtId="176" fontId="16" fillId="0" borderId="79" xfId="6" applyNumberFormat="1" applyFont="1" applyBorder="1" applyAlignment="1">
      <alignment horizontal="center" vertical="center"/>
    </xf>
    <xf numFmtId="0" fontId="5" fillId="0" borderId="10" xfId="6" applyFont="1" applyBorder="1" applyAlignment="1">
      <alignment horizontal="center" vertical="center"/>
    </xf>
    <xf numFmtId="0" fontId="5" fillId="0" borderId="11" xfId="6" applyFont="1" applyBorder="1" applyAlignment="1">
      <alignment horizontal="center" vertical="center"/>
    </xf>
    <xf numFmtId="176" fontId="16" fillId="0" borderId="37" xfId="6" applyNumberFormat="1" applyFont="1" applyBorder="1" applyAlignment="1">
      <alignment horizontal="center" vertical="center"/>
    </xf>
    <xf numFmtId="0" fontId="5" fillId="0" borderId="40" xfId="6" applyFont="1" applyBorder="1" applyAlignment="1">
      <alignment horizontal="center" vertical="center"/>
    </xf>
    <xf numFmtId="176" fontId="16" fillId="0" borderId="48" xfId="6" applyNumberFormat="1" applyFont="1" applyBorder="1" applyAlignment="1">
      <alignment horizontal="center" vertical="center"/>
    </xf>
    <xf numFmtId="0" fontId="5" fillId="0" borderId="47" xfId="6" applyFont="1" applyBorder="1" applyAlignment="1">
      <alignment horizontal="center" vertical="center"/>
    </xf>
    <xf numFmtId="176" fontId="16" fillId="0" borderId="40" xfId="6" applyNumberFormat="1" applyFont="1" applyBorder="1" applyAlignment="1">
      <alignment horizontal="center" vertical="center"/>
    </xf>
    <xf numFmtId="176" fontId="16" fillId="0" borderId="43" xfId="6" applyNumberFormat="1" applyFont="1" applyBorder="1" applyAlignment="1">
      <alignment horizontal="center" vertical="center"/>
    </xf>
    <xf numFmtId="0" fontId="5" fillId="0" borderId="0" xfId="6" applyFont="1" applyBorder="1" applyAlignment="1">
      <alignment horizontal="center" vertical="center"/>
    </xf>
    <xf numFmtId="0" fontId="5" fillId="0" borderId="15" xfId="6" applyFont="1" applyBorder="1" applyAlignment="1">
      <alignment horizontal="center" vertical="center"/>
    </xf>
    <xf numFmtId="176" fontId="16" fillId="0" borderId="9" xfId="6" applyNumberFormat="1" applyFont="1" applyFill="1" applyBorder="1" applyAlignment="1">
      <alignment horizontal="distributed" vertical="center"/>
    </xf>
    <xf numFmtId="176" fontId="16" fillId="0" borderId="21" xfId="6" applyNumberFormat="1" applyFont="1" applyFill="1" applyBorder="1" applyAlignment="1">
      <alignment horizontal="distributed" vertical="center"/>
    </xf>
    <xf numFmtId="176" fontId="16" fillId="2" borderId="58" xfId="6" applyNumberFormat="1" applyFont="1" applyFill="1" applyBorder="1" applyAlignment="1">
      <alignment horizontal="center" vertical="center"/>
    </xf>
    <xf numFmtId="0" fontId="1" fillId="0" borderId="21" xfId="6" applyFont="1" applyBorder="1" applyAlignment="1">
      <alignment vertical="center"/>
    </xf>
    <xf numFmtId="177" fontId="27" fillId="0" borderId="67" xfId="6" applyNumberFormat="1" applyFont="1" applyBorder="1" applyAlignment="1">
      <alignment horizontal="center" vertical="center"/>
    </xf>
    <xf numFmtId="0" fontId="29" fillId="0" borderId="27" xfId="6" applyFont="1" applyBorder="1" applyAlignment="1">
      <alignment horizontal="center" vertical="center"/>
    </xf>
    <xf numFmtId="177" fontId="27" fillId="0" borderId="60" xfId="6" applyNumberFormat="1" applyFont="1" applyBorder="1" applyAlignment="1">
      <alignment horizontal="center" vertical="center"/>
    </xf>
    <xf numFmtId="0" fontId="29" fillId="0" borderId="28" xfId="6" applyFont="1" applyBorder="1" applyAlignment="1">
      <alignment horizontal="center" vertical="center"/>
    </xf>
    <xf numFmtId="176" fontId="44" fillId="0" borderId="0" xfId="6" applyNumberFormat="1" applyFont="1" applyFill="1" applyBorder="1" applyAlignment="1">
      <alignment horizontal="center" vertical="center" wrapText="1"/>
    </xf>
    <xf numFmtId="176" fontId="44" fillId="0" borderId="0" xfId="6" applyNumberFormat="1" applyFont="1" applyFill="1" applyBorder="1" applyAlignment="1">
      <alignment horizontal="center" vertical="center"/>
    </xf>
    <xf numFmtId="176" fontId="7" fillId="0" borderId="60" xfId="6" applyNumberFormat="1" applyFont="1" applyBorder="1" applyAlignment="1">
      <alignment horizontal="center" vertical="center" textRotation="255" shrinkToFit="1"/>
    </xf>
    <xf numFmtId="0" fontId="23" fillId="0" borderId="38" xfId="6" applyFont="1" applyBorder="1" applyAlignment="1">
      <alignment horizontal="center" vertical="center" textRotation="255" shrinkToFit="1"/>
    </xf>
    <xf numFmtId="0" fontId="23" fillId="0" borderId="28" xfId="6" applyFont="1" applyBorder="1" applyAlignment="1">
      <alignment horizontal="center" vertical="center" textRotation="255" shrinkToFit="1"/>
    </xf>
    <xf numFmtId="0" fontId="16" fillId="0" borderId="60" xfId="6" applyFont="1" applyBorder="1" applyAlignment="1">
      <alignment horizontal="center" vertical="distributed" wrapText="1"/>
    </xf>
    <xf numFmtId="0" fontId="5" fillId="0" borderId="38" xfId="6" applyFont="1" applyBorder="1" applyAlignment="1">
      <alignment horizontal="center" vertical="distributed" wrapText="1"/>
    </xf>
    <xf numFmtId="0" fontId="5" fillId="0" borderId="28" xfId="6" applyFont="1" applyBorder="1" applyAlignment="1">
      <alignment horizontal="center" vertical="distributed" wrapText="1"/>
    </xf>
    <xf numFmtId="0" fontId="16" fillId="0" borderId="60" xfId="6" applyFont="1" applyBorder="1" applyAlignment="1">
      <alignment horizontal="center" vertical="distributed" textRotation="255"/>
    </xf>
    <xf numFmtId="0" fontId="7" fillId="0" borderId="38" xfId="6" applyFont="1" applyBorder="1" applyAlignment="1">
      <alignment horizontal="center" vertical="distributed" textRotation="255"/>
    </xf>
    <xf numFmtId="0" fontId="7" fillId="0" borderId="28" xfId="6" applyFont="1" applyBorder="1" applyAlignment="1">
      <alignment horizontal="center" vertical="distributed" textRotation="255"/>
    </xf>
    <xf numFmtId="0" fontId="16" fillId="0" borderId="62" xfId="6" applyFont="1" applyBorder="1" applyAlignment="1">
      <alignment horizontal="center" vertical="distributed" textRotation="255"/>
    </xf>
    <xf numFmtId="0" fontId="16" fillId="0" borderId="42" xfId="6" applyFont="1" applyBorder="1" applyAlignment="1">
      <alignment horizontal="center" vertical="distributed" textRotation="255"/>
    </xf>
    <xf numFmtId="0" fontId="16" fillId="0" borderId="29" xfId="6" applyFont="1" applyBorder="1" applyAlignment="1">
      <alignment horizontal="center" vertical="distributed" textRotation="255"/>
    </xf>
    <xf numFmtId="0" fontId="16" fillId="0" borderId="9" xfId="6" applyFont="1" applyBorder="1" applyAlignment="1">
      <alignment horizontal="center" vertical="center" wrapText="1"/>
    </xf>
    <xf numFmtId="176" fontId="16" fillId="0" borderId="38" xfId="6" applyNumberFormat="1" applyFont="1" applyBorder="1" applyAlignment="1">
      <alignment horizontal="center" vertical="center" wrapText="1"/>
    </xf>
    <xf numFmtId="176" fontId="16" fillId="0" borderId="42" xfId="6" applyNumberFormat="1" applyFont="1" applyBorder="1" applyAlignment="1">
      <alignment horizontal="center" vertical="center" wrapText="1"/>
    </xf>
    <xf numFmtId="176" fontId="16" fillId="0" borderId="42" xfId="6" applyNumberFormat="1" applyFont="1" applyBorder="1" applyAlignment="1">
      <alignment horizontal="center" vertical="center"/>
    </xf>
    <xf numFmtId="0" fontId="44" fillId="0" borderId="0" xfId="6" applyFont="1" applyFill="1" applyBorder="1" applyAlignment="1">
      <alignment horizontal="center" vertical="center" wrapText="1"/>
    </xf>
    <xf numFmtId="177" fontId="27" fillId="0" borderId="62" xfId="6" applyNumberFormat="1" applyFont="1" applyBorder="1" applyAlignment="1">
      <alignment horizontal="center" vertical="center"/>
    </xf>
    <xf numFmtId="0" fontId="29" fillId="0" borderId="29" xfId="6" applyFont="1" applyBorder="1" applyAlignment="1">
      <alignment horizontal="center" vertical="center"/>
    </xf>
    <xf numFmtId="177" fontId="27" fillId="0" borderId="58" xfId="6" applyNumberFormat="1" applyFont="1" applyBorder="1" applyAlignment="1">
      <alignment horizontal="right" vertical="center"/>
    </xf>
    <xf numFmtId="177" fontId="27" fillId="0" borderId="21" xfId="6" applyNumberFormat="1" applyFont="1" applyBorder="1" applyAlignment="1">
      <alignment horizontal="right" vertical="center"/>
    </xf>
    <xf numFmtId="177" fontId="16" fillId="0" borderId="60" xfId="6" applyNumberFormat="1" applyFont="1" applyFill="1" applyBorder="1" applyAlignment="1">
      <alignment horizontal="right" vertical="center"/>
    </xf>
    <xf numFmtId="0" fontId="1" fillId="0" borderId="28" xfId="6" applyFont="1" applyFill="1" applyBorder="1" applyAlignment="1">
      <alignment horizontal="right" vertical="center"/>
    </xf>
    <xf numFmtId="177" fontId="16" fillId="0" borderId="62" xfId="6" applyNumberFormat="1" applyFont="1" applyFill="1" applyBorder="1" applyAlignment="1">
      <alignment horizontal="right" vertical="center"/>
    </xf>
    <xf numFmtId="0" fontId="1" fillId="0" borderId="29" xfId="6" applyFont="1" applyFill="1" applyBorder="1" applyAlignment="1">
      <alignment horizontal="right" vertical="center"/>
    </xf>
    <xf numFmtId="177" fontId="16" fillId="0" borderId="67" xfId="6" applyNumberFormat="1" applyFont="1" applyBorder="1" applyAlignment="1">
      <alignment horizontal="center" vertical="center"/>
    </xf>
    <xf numFmtId="0" fontId="1" fillId="0" borderId="27" xfId="6" applyFont="1" applyBorder="1" applyAlignment="1">
      <alignment horizontal="center" vertical="center"/>
    </xf>
    <xf numFmtId="177" fontId="16" fillId="0" borderId="60" xfId="6" applyNumberFormat="1" applyFont="1" applyBorder="1" applyAlignment="1">
      <alignment horizontal="center" vertical="center"/>
    </xf>
    <xf numFmtId="0" fontId="1" fillId="0" borderId="28" xfId="6" applyFont="1" applyBorder="1" applyAlignment="1">
      <alignment horizontal="center" vertical="center"/>
    </xf>
    <xf numFmtId="177" fontId="16" fillId="0" borderId="58" xfId="6" applyNumberFormat="1" applyFont="1" applyFill="1" applyBorder="1" applyAlignment="1">
      <alignment horizontal="right" vertical="center"/>
    </xf>
    <xf numFmtId="177" fontId="16" fillId="0" borderId="21" xfId="6" applyNumberFormat="1" applyFont="1" applyFill="1" applyBorder="1" applyAlignment="1">
      <alignment horizontal="right" vertical="center"/>
    </xf>
    <xf numFmtId="176" fontId="16" fillId="0" borderId="2" xfId="6" applyNumberFormat="1" applyFont="1" applyFill="1" applyBorder="1" applyAlignment="1">
      <alignment horizontal="distributed" vertical="distributed" wrapText="1"/>
    </xf>
    <xf numFmtId="0" fontId="16" fillId="0" borderId="9" xfId="6" applyFont="1" applyFill="1" applyBorder="1" applyAlignment="1">
      <alignment horizontal="distributed" vertical="distributed" wrapText="1"/>
    </xf>
    <xf numFmtId="0" fontId="16" fillId="0" borderId="21" xfId="6" applyFont="1" applyFill="1" applyBorder="1" applyAlignment="1">
      <alignment horizontal="distributed" vertical="distributed" wrapText="1"/>
    </xf>
    <xf numFmtId="176" fontId="16" fillId="2" borderId="9" xfId="6" applyNumberFormat="1" applyFont="1" applyFill="1" applyBorder="1" applyAlignment="1">
      <alignment horizontal="center" vertical="center"/>
    </xf>
    <xf numFmtId="177" fontId="27" fillId="0" borderId="44" xfId="6" applyNumberFormat="1" applyFont="1" applyBorder="1" applyAlignment="1">
      <alignment horizontal="center" vertical="center"/>
    </xf>
    <xf numFmtId="177" fontId="27" fillId="0" borderId="38" xfId="6" applyNumberFormat="1" applyFont="1" applyBorder="1" applyAlignment="1">
      <alignment horizontal="center" vertical="center"/>
    </xf>
    <xf numFmtId="177" fontId="16" fillId="0" borderId="60" xfId="6" applyNumberFormat="1" applyFont="1" applyFill="1" applyBorder="1" applyAlignment="1">
      <alignment horizontal="center" vertical="center"/>
    </xf>
    <xf numFmtId="0" fontId="1" fillId="0" borderId="28" xfId="6" applyFont="1" applyFill="1" applyBorder="1" applyAlignment="1">
      <alignment horizontal="center" vertical="center"/>
    </xf>
    <xf numFmtId="177" fontId="16" fillId="0" borderId="62" xfId="6" applyNumberFormat="1" applyFont="1" applyFill="1" applyBorder="1" applyAlignment="1">
      <alignment horizontal="center" vertical="center"/>
    </xf>
    <xf numFmtId="0" fontId="1" fillId="0" borderId="29" xfId="6" applyFont="1" applyFill="1" applyBorder="1" applyAlignment="1">
      <alignment horizontal="center" vertical="center"/>
    </xf>
    <xf numFmtId="177" fontId="16" fillId="0" borderId="38" xfId="6" applyNumberFormat="1" applyFont="1" applyFill="1" applyBorder="1" applyAlignment="1">
      <alignment horizontal="right" vertical="center"/>
    </xf>
    <xf numFmtId="0" fontId="1" fillId="0" borderId="38" xfId="6" applyFont="1" applyFill="1" applyBorder="1" applyAlignment="1">
      <alignment horizontal="right" vertical="center"/>
    </xf>
    <xf numFmtId="0" fontId="1" fillId="0" borderId="42" xfId="6" applyFont="1" applyFill="1" applyBorder="1" applyAlignment="1">
      <alignment horizontal="right" vertical="center"/>
    </xf>
    <xf numFmtId="176" fontId="16" fillId="0" borderId="2" xfId="6" applyNumberFormat="1" applyFont="1" applyFill="1" applyBorder="1" applyAlignment="1">
      <alignment horizontal="distributed" vertical="center" shrinkToFit="1"/>
    </xf>
    <xf numFmtId="176" fontId="16" fillId="0" borderId="9" xfId="6" applyNumberFormat="1" applyFont="1" applyFill="1" applyBorder="1" applyAlignment="1">
      <alignment horizontal="distributed" vertical="center" shrinkToFit="1"/>
    </xf>
    <xf numFmtId="176" fontId="16" fillId="0" borderId="21" xfId="6" applyNumberFormat="1" applyFont="1" applyFill="1" applyBorder="1" applyAlignment="1">
      <alignment horizontal="distributed" vertical="center" shrinkToFit="1"/>
    </xf>
    <xf numFmtId="176" fontId="16" fillId="2" borderId="21" xfId="6" applyNumberFormat="1" applyFont="1" applyFill="1" applyBorder="1" applyAlignment="1">
      <alignment horizontal="center" vertical="center"/>
    </xf>
    <xf numFmtId="177" fontId="27" fillId="0" borderId="27" xfId="6" applyNumberFormat="1" applyFont="1" applyBorder="1" applyAlignment="1">
      <alignment horizontal="center" vertical="center"/>
    </xf>
    <xf numFmtId="177" fontId="27" fillId="0" borderId="28" xfId="6" applyNumberFormat="1" applyFont="1" applyBorder="1" applyAlignment="1">
      <alignment horizontal="center" vertical="center"/>
    </xf>
    <xf numFmtId="177" fontId="16" fillId="0" borderId="38" xfId="6" applyNumberFormat="1" applyFont="1" applyFill="1" applyBorder="1" applyAlignment="1">
      <alignment horizontal="center" vertical="center"/>
    </xf>
    <xf numFmtId="177" fontId="16" fillId="0" borderId="28" xfId="6" applyNumberFormat="1" applyFont="1" applyFill="1" applyBorder="1" applyAlignment="1">
      <alignment horizontal="center" vertical="center"/>
    </xf>
    <xf numFmtId="177" fontId="16" fillId="0" borderId="43" xfId="6" applyNumberFormat="1" applyFont="1" applyFill="1" applyBorder="1" applyAlignment="1">
      <alignment horizontal="center" vertical="center"/>
    </xf>
    <xf numFmtId="0" fontId="1" fillId="0" borderId="69" xfId="6" applyFont="1" applyFill="1" applyBorder="1" applyAlignment="1">
      <alignment horizontal="center" vertical="center"/>
    </xf>
    <xf numFmtId="177" fontId="16" fillId="0" borderId="29" xfId="6" applyNumberFormat="1" applyFont="1" applyFill="1" applyBorder="1" applyAlignment="1">
      <alignment horizontal="right" vertical="center"/>
    </xf>
    <xf numFmtId="176" fontId="16" fillId="0" borderId="2" xfId="6" applyNumberFormat="1" applyFont="1" applyBorder="1" applyAlignment="1">
      <alignment horizontal="distributed" vertical="center" wrapText="1"/>
    </xf>
    <xf numFmtId="0" fontId="16" fillId="0" borderId="21" xfId="6" applyFont="1" applyBorder="1" applyAlignment="1">
      <alignment horizontal="distributed" vertical="center" wrapText="1"/>
    </xf>
    <xf numFmtId="176" fontId="16" fillId="2" borderId="2" xfId="6" applyNumberFormat="1" applyFont="1" applyFill="1" applyBorder="1" applyAlignment="1">
      <alignment horizontal="center" vertical="center"/>
    </xf>
    <xf numFmtId="177" fontId="27" fillId="0" borderId="73" xfId="6" applyNumberFormat="1" applyFont="1" applyBorder="1" applyAlignment="1">
      <alignment horizontal="center" vertical="center"/>
    </xf>
    <xf numFmtId="177" fontId="27" fillId="0" borderId="72" xfId="6" applyNumberFormat="1" applyFont="1" applyBorder="1" applyAlignment="1">
      <alignment horizontal="center" vertical="center"/>
    </xf>
    <xf numFmtId="0" fontId="31" fillId="0" borderId="28" xfId="6" applyFont="1" applyBorder="1" applyAlignment="1">
      <alignment horizontal="center" vertical="center"/>
    </xf>
    <xf numFmtId="177" fontId="16" fillId="0" borderId="42" xfId="6" applyNumberFormat="1" applyFont="1" applyFill="1" applyBorder="1" applyAlignment="1">
      <alignment horizontal="center" vertical="center"/>
    </xf>
    <xf numFmtId="177" fontId="16" fillId="0" borderId="29" xfId="6" applyNumberFormat="1" applyFont="1" applyFill="1" applyBorder="1" applyAlignment="1">
      <alignment horizontal="center" vertical="center"/>
    </xf>
    <xf numFmtId="177" fontId="16" fillId="0" borderId="9" xfId="6" applyNumberFormat="1" applyFont="1" applyFill="1" applyBorder="1" applyAlignment="1">
      <alignment horizontal="right" vertical="center"/>
    </xf>
    <xf numFmtId="177" fontId="16" fillId="0" borderId="28" xfId="6" applyNumberFormat="1" applyFont="1" applyFill="1" applyBorder="1" applyAlignment="1">
      <alignment horizontal="right" vertical="center"/>
    </xf>
    <xf numFmtId="177" fontId="16" fillId="0" borderId="2" xfId="6" applyNumberFormat="1" applyFont="1" applyFill="1" applyBorder="1" applyAlignment="1">
      <alignment horizontal="center" vertical="center"/>
    </xf>
    <xf numFmtId="177" fontId="16" fillId="0" borderId="21" xfId="6" applyNumberFormat="1" applyFont="1" applyFill="1" applyBorder="1" applyAlignment="1">
      <alignment horizontal="center" vertical="center"/>
    </xf>
    <xf numFmtId="177" fontId="24" fillId="0" borderId="33" xfId="6" applyNumberFormat="1" applyFont="1" applyBorder="1" applyAlignment="1">
      <alignment horizontal="center" vertical="center"/>
    </xf>
    <xf numFmtId="0" fontId="32" fillId="0" borderId="29" xfId="6" applyFont="1" applyBorder="1" applyAlignment="1">
      <alignment horizontal="center" vertical="center"/>
    </xf>
    <xf numFmtId="177" fontId="27" fillId="0" borderId="2" xfId="6" applyNumberFormat="1" applyFont="1" applyBorder="1" applyAlignment="1">
      <alignment horizontal="right" vertical="center"/>
    </xf>
    <xf numFmtId="177" fontId="16" fillId="0" borderId="72" xfId="6" applyNumberFormat="1" applyFont="1" applyFill="1" applyBorder="1" applyAlignment="1">
      <alignment horizontal="right" vertical="center"/>
    </xf>
    <xf numFmtId="177" fontId="16" fillId="0" borderId="33" xfId="6" applyNumberFormat="1" applyFont="1" applyFill="1" applyBorder="1" applyAlignment="1">
      <alignment horizontal="right" vertical="center"/>
    </xf>
    <xf numFmtId="0" fontId="28" fillId="0" borderId="2" xfId="0" applyFont="1" applyBorder="1" applyAlignment="1">
      <alignment horizontal="left" vertical="center" wrapText="1"/>
    </xf>
    <xf numFmtId="0" fontId="28" fillId="0" borderId="9" xfId="0" applyFont="1" applyBorder="1" applyAlignment="1">
      <alignment horizontal="left" vertical="center" wrapText="1"/>
    </xf>
    <xf numFmtId="0" fontId="28" fillId="0" borderId="21" xfId="0" applyFont="1" applyBorder="1" applyAlignment="1">
      <alignment horizontal="left" vertical="center" wrapText="1"/>
    </xf>
    <xf numFmtId="0" fontId="27" fillId="0" borderId="9" xfId="0" applyFont="1" applyBorder="1" applyAlignment="1">
      <alignment horizontal="distributed" vertical="center" wrapText="1"/>
    </xf>
    <xf numFmtId="0" fontId="0" fillId="0" borderId="9" xfId="0" applyBorder="1" applyAlignment="1">
      <alignment horizontal="distributed" vertical="center" wrapText="1"/>
    </xf>
    <xf numFmtId="0" fontId="39" fillId="0" borderId="2" xfId="0" applyFont="1" applyFill="1" applyBorder="1" applyAlignment="1">
      <alignment horizontal="center" vertical="center"/>
    </xf>
    <xf numFmtId="0" fontId="36" fillId="0" borderId="9" xfId="0" applyFont="1" applyFill="1" applyBorder="1" applyAlignment="1">
      <alignment vertical="center"/>
    </xf>
    <xf numFmtId="0" fontId="36" fillId="0" borderId="21" xfId="0" applyFont="1" applyFill="1" applyBorder="1" applyAlignment="1">
      <alignment vertical="center"/>
    </xf>
    <xf numFmtId="0" fontId="40" fillId="0" borderId="2" xfId="0" applyFont="1" applyFill="1" applyBorder="1" applyAlignment="1">
      <alignment horizontal="left" vertical="center" wrapText="1"/>
    </xf>
    <xf numFmtId="0" fontId="36" fillId="0" borderId="9" xfId="0" applyFont="1" applyFill="1" applyBorder="1">
      <alignment vertical="center"/>
    </xf>
    <xf numFmtId="0" fontId="36" fillId="0" borderId="21" xfId="0" applyFont="1" applyFill="1" applyBorder="1">
      <alignment vertical="center"/>
    </xf>
    <xf numFmtId="0" fontId="39" fillId="0" borderId="9" xfId="0" applyFont="1" applyFill="1" applyBorder="1" applyAlignment="1">
      <alignment horizontal="center" vertical="center"/>
    </xf>
    <xf numFmtId="0" fontId="36" fillId="0" borderId="9" xfId="0" applyFont="1" applyFill="1" applyBorder="1" applyAlignment="1">
      <alignment horizontal="center" vertical="center"/>
    </xf>
    <xf numFmtId="176" fontId="16" fillId="0" borderId="2" xfId="3" applyNumberFormat="1" applyFont="1" applyFill="1" applyBorder="1" applyAlignment="1">
      <alignment horizontal="center" vertical="center"/>
    </xf>
    <xf numFmtId="176" fontId="16" fillId="0" borderId="9" xfId="3" applyNumberFormat="1" applyFont="1" applyFill="1" applyBorder="1" applyAlignment="1">
      <alignment horizontal="center" vertical="center"/>
    </xf>
    <xf numFmtId="0" fontId="34" fillId="0" borderId="21" xfId="0" applyFont="1" applyBorder="1" applyAlignment="1">
      <alignment vertical="center"/>
    </xf>
    <xf numFmtId="176" fontId="16" fillId="0" borderId="2" xfId="3" applyNumberFormat="1" applyFont="1" applyFill="1" applyBorder="1" applyAlignment="1">
      <alignment horizontal="center" vertical="center" wrapText="1"/>
    </xf>
    <xf numFmtId="0" fontId="34" fillId="0" borderId="9" xfId="0" applyFont="1" applyBorder="1" applyAlignment="1">
      <alignment horizontal="center" vertical="center" wrapText="1"/>
    </xf>
    <xf numFmtId="0" fontId="16" fillId="0" borderId="9" xfId="3" applyFont="1" applyFill="1" applyBorder="1" applyAlignment="1">
      <alignment horizontal="distributed" vertical="center" wrapText="1"/>
    </xf>
    <xf numFmtId="0" fontId="16" fillId="0" borderId="12" xfId="3" applyFont="1" applyFill="1" applyBorder="1" applyAlignment="1">
      <alignment horizontal="center" vertical="center" wrapText="1"/>
    </xf>
    <xf numFmtId="0" fontId="34" fillId="0" borderId="26" xfId="0" applyFont="1" applyBorder="1" applyAlignment="1">
      <alignment horizontal="center" vertical="center"/>
    </xf>
  </cellXfs>
  <cellStyles count="9">
    <cellStyle name="桁区切り 2" xfId="5"/>
    <cellStyle name="桁区切り 3" xfId="8"/>
    <cellStyle name="標準" xfId="0" builtinId="0"/>
    <cellStyle name="標準 3" xfId="4"/>
    <cellStyle name="標準_○(019-023)Ⅰ 一般廃棄物処理事業の概要(H21-2)" xfId="6"/>
    <cellStyle name="標準_○(61-89)07_Ⅲ ごみ処理状況(H18)" xfId="1"/>
    <cellStyle name="標準_○(61-89)07_Ⅲ ごみ処理状況(H19).xls" xfId="3"/>
    <cellStyle name="標準_H19集計結果（施設整備状況）２" xfId="7"/>
    <cellStyle name="標準_新○(61-89)07_Ⅲ ごみ処理状況(H19).xls" xfId="2"/>
  </cellStyles>
  <dxfs count="37">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8" formatCode="&quot;-&quot;"/>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numFmt numFmtId="187" formatCode="\-"/>
    </dxf>
    <dxf>
      <fill>
        <patternFill>
          <bgColor indexed="10"/>
        </patternFill>
      </fill>
    </dxf>
    <dxf>
      <fill>
        <patternFill>
          <bgColor indexed="10"/>
        </patternFill>
      </fill>
    </dxf>
    <dxf>
      <fill>
        <patternFill>
          <bgColor indexed="10"/>
        </patternFill>
      </fill>
    </dxf>
    <dxf>
      <numFmt numFmtId="187" formatCode="\-"/>
    </dxf>
    <dxf>
      <font>
        <b val="0"/>
        <i val="0"/>
      </font>
      <fill>
        <patternFill>
          <bgColor rgb="FFFF0000"/>
        </patternFill>
      </fill>
    </dxf>
    <dxf>
      <font>
        <color theme="0"/>
      </font>
      <fill>
        <patternFill patternType="none">
          <bgColor indexed="65"/>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0&#29677;&#26989;&#21209;/10%20&#27010;&#35201;/H24/H24&#27010;&#35201;&#12539;&#20316;&#25104;&#12501;&#12449;&#12452;&#12523;/&#20107;&#26989;&#20307;&#21046;(&#65297;&#34892;&#12487;&#12540;&#12479;&#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03、04表"/>
      <sheetName val="05、06、07表"/>
      <sheetName val="12表"/>
      <sheetName val="市町村"/>
      <sheetName val="従事職員数(03表)"/>
      <sheetName val="業者数(05･06表)"/>
      <sheetName val="実施形態(12表)"/>
    </sheetNames>
    <sheetDataSet>
      <sheetData sheetId="0">
        <row r="12">
          <cell r="M12" t="str">
            <v>14840</v>
          </cell>
        </row>
      </sheetData>
      <sheetData sheetId="1"/>
      <sheetData sheetId="2"/>
      <sheetData sheetId="3"/>
      <sheetData sheetId="4"/>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E62"/>
  <sheetViews>
    <sheetView showOutlineSymbols="0" zoomScaleNormal="100" zoomScaleSheetLayoutView="100" workbookViewId="0">
      <pane xSplit="1" ySplit="8" topLeftCell="B9" activePane="bottomRight" state="frozen"/>
      <selection sqref="A1:IV65536"/>
      <selection pane="topRight" sqref="A1:IV65536"/>
      <selection pane="bottomLeft" sqref="A1:IV65536"/>
      <selection pane="bottomRight" activeCell="AG17" sqref="AG17"/>
    </sheetView>
  </sheetViews>
  <sheetFormatPr defaultRowHeight="16.5" customHeight="1" outlineLevelRow="2"/>
  <cols>
    <col min="1" max="1" width="11.125" style="179" customWidth="1"/>
    <col min="2" max="7" width="2.375" style="3" customWidth="1"/>
    <col min="8" max="8" width="6" style="3" customWidth="1"/>
    <col min="9" max="14" width="2.375" style="3" customWidth="1"/>
    <col min="15" max="15" width="2.5" style="3" customWidth="1"/>
    <col min="16" max="24" width="2.375" style="3" customWidth="1"/>
    <col min="25" max="26" width="2.375" style="180" customWidth="1"/>
    <col min="27" max="29" width="2.375" style="3" customWidth="1"/>
    <col min="30" max="31" width="5.625" style="3" customWidth="1"/>
    <col min="32" max="32" width="9" style="3"/>
    <col min="33" max="33" width="28.125" style="3" bestFit="1" customWidth="1"/>
    <col min="34" max="16384" width="9" style="3"/>
  </cols>
  <sheetData>
    <row r="1" spans="1:31" ht="16.5" customHeight="1">
      <c r="A1" s="1" t="s">
        <v>0</v>
      </c>
      <c r="B1" s="2"/>
      <c r="C1" s="2"/>
      <c r="D1" s="2"/>
      <c r="E1" s="2"/>
      <c r="F1" s="2"/>
      <c r="G1" s="2"/>
      <c r="H1" s="2"/>
      <c r="I1" s="2"/>
      <c r="K1" s="2"/>
      <c r="L1" s="2"/>
      <c r="M1" s="2"/>
      <c r="N1" s="2"/>
      <c r="O1" s="2"/>
      <c r="Q1" s="2"/>
      <c r="R1" s="2"/>
      <c r="U1" s="2"/>
      <c r="V1" s="2"/>
      <c r="W1" s="2"/>
      <c r="Y1" s="4"/>
      <c r="Z1" s="4"/>
      <c r="AB1" s="5"/>
      <c r="AC1" s="6"/>
      <c r="AD1" s="6"/>
    </row>
    <row r="2" spans="1:31" ht="16.5" customHeight="1">
      <c r="A2" s="1"/>
      <c r="B2" s="2"/>
      <c r="C2" s="2"/>
      <c r="D2" s="2"/>
      <c r="E2" s="2"/>
      <c r="F2" s="2"/>
      <c r="G2" s="2"/>
      <c r="H2" s="2"/>
      <c r="I2" s="2"/>
      <c r="K2" s="2"/>
      <c r="L2" s="2"/>
      <c r="M2" s="2"/>
      <c r="N2" s="2"/>
      <c r="O2" s="2"/>
      <c r="Q2" s="2"/>
      <c r="R2" s="2"/>
      <c r="U2" s="2"/>
      <c r="V2" s="2"/>
      <c r="W2" s="2"/>
      <c r="Y2" s="4"/>
      <c r="Z2" s="4"/>
      <c r="AB2" s="5"/>
      <c r="AC2" s="6"/>
      <c r="AD2" s="6"/>
    </row>
    <row r="3" spans="1:31" ht="16.5" customHeight="1" thickBot="1">
      <c r="A3" s="7" t="s">
        <v>1</v>
      </c>
      <c r="B3" s="2"/>
      <c r="C3" s="2"/>
      <c r="D3" s="2"/>
      <c r="E3" s="2"/>
      <c r="F3" s="2"/>
      <c r="G3" s="2"/>
      <c r="H3" s="2"/>
      <c r="I3" s="2"/>
      <c r="K3" s="2"/>
      <c r="L3" s="2"/>
      <c r="M3" s="2"/>
      <c r="N3" s="2"/>
      <c r="O3" s="2"/>
      <c r="Q3" s="2"/>
      <c r="R3" s="2"/>
      <c r="U3" s="2"/>
      <c r="V3" s="2"/>
      <c r="W3" s="2"/>
      <c r="Y3" s="4"/>
      <c r="Z3" s="4"/>
      <c r="AD3" s="8"/>
      <c r="AE3" s="8"/>
    </row>
    <row r="4" spans="1:31" s="10" customFormat="1" ht="12.75" customHeight="1" thickBot="1">
      <c r="A4" s="9"/>
      <c r="B4" s="1651" t="s">
        <v>2</v>
      </c>
      <c r="C4" s="1651"/>
      <c r="D4" s="1651"/>
      <c r="E4" s="1651"/>
      <c r="F4" s="1651"/>
      <c r="G4" s="1651"/>
      <c r="H4" s="1652"/>
      <c r="I4" s="1653" t="s">
        <v>3</v>
      </c>
      <c r="J4" s="1654"/>
      <c r="K4" s="1654"/>
      <c r="L4" s="1654"/>
      <c r="M4" s="1654"/>
      <c r="N4" s="1654"/>
      <c r="O4" s="1654"/>
      <c r="P4" s="1654"/>
      <c r="Q4" s="1654"/>
      <c r="R4" s="1654"/>
      <c r="S4" s="1654"/>
      <c r="T4" s="1654"/>
      <c r="U4" s="1654"/>
      <c r="V4" s="1654"/>
      <c r="W4" s="1654"/>
      <c r="X4" s="1655"/>
      <c r="Y4" s="1656" t="s">
        <v>4</v>
      </c>
      <c r="Z4" s="1659" t="s">
        <v>5</v>
      </c>
      <c r="AA4" s="1662" t="s">
        <v>6</v>
      </c>
      <c r="AB4" s="1663"/>
      <c r="AC4" s="1664"/>
      <c r="AD4" s="1665" t="s">
        <v>7</v>
      </c>
      <c r="AE4" s="1666"/>
    </row>
    <row r="5" spans="1:31" s="10" customFormat="1" ht="12.75" customHeight="1" thickBot="1">
      <c r="A5" s="11" t="s">
        <v>8</v>
      </c>
      <c r="B5" s="12"/>
      <c r="C5" s="13"/>
      <c r="D5" s="13"/>
      <c r="E5" s="13"/>
      <c r="F5" s="13"/>
      <c r="G5" s="14"/>
      <c r="H5" s="12"/>
      <c r="I5" s="15"/>
      <c r="J5" s="16"/>
      <c r="K5" s="13"/>
      <c r="L5" s="17"/>
      <c r="M5" s="1667" t="s">
        <v>9</v>
      </c>
      <c r="N5" s="1668"/>
      <c r="O5" s="1668"/>
      <c r="P5" s="1668"/>
      <c r="Q5" s="1668"/>
      <c r="R5" s="1668"/>
      <c r="S5" s="1668"/>
      <c r="T5" s="1668"/>
      <c r="U5" s="1668"/>
      <c r="V5" s="1668"/>
      <c r="W5" s="1668"/>
      <c r="X5" s="1669"/>
      <c r="Y5" s="1657"/>
      <c r="Z5" s="1660"/>
      <c r="AA5" s="1670" t="s">
        <v>10</v>
      </c>
      <c r="AB5" s="1671"/>
      <c r="AC5" s="1672"/>
      <c r="AD5" s="1679" t="s">
        <v>10</v>
      </c>
      <c r="AE5" s="1682" t="s">
        <v>11</v>
      </c>
    </row>
    <row r="6" spans="1:31" s="10" customFormat="1" ht="12.75" customHeight="1">
      <c r="A6" s="11" t="s">
        <v>12</v>
      </c>
      <c r="B6" s="18"/>
      <c r="C6" s="1685" t="s">
        <v>13</v>
      </c>
      <c r="D6" s="1685"/>
      <c r="E6" s="1685"/>
      <c r="F6" s="1685"/>
      <c r="G6" s="19"/>
      <c r="H6" s="18" t="s">
        <v>14</v>
      </c>
      <c r="I6" s="1686" t="s">
        <v>15</v>
      </c>
      <c r="J6" s="1687"/>
      <c r="K6" s="1687"/>
      <c r="L6" s="1688"/>
      <c r="M6" s="1686" t="s">
        <v>16</v>
      </c>
      <c r="N6" s="1687"/>
      <c r="O6" s="1687"/>
      <c r="P6" s="1688"/>
      <c r="Q6" s="1692" t="s">
        <v>17</v>
      </c>
      <c r="R6" s="1693"/>
      <c r="S6" s="1693"/>
      <c r="T6" s="1694"/>
      <c r="U6" s="1698" t="s">
        <v>18</v>
      </c>
      <c r="V6" s="1699"/>
      <c r="W6" s="1699"/>
      <c r="X6" s="1700"/>
      <c r="Y6" s="1657"/>
      <c r="Z6" s="1660"/>
      <c r="AA6" s="1673"/>
      <c r="AB6" s="1674"/>
      <c r="AC6" s="1675"/>
      <c r="AD6" s="1680"/>
      <c r="AE6" s="1683"/>
    </row>
    <row r="7" spans="1:31" s="10" customFormat="1" ht="12.75" customHeight="1">
      <c r="A7" s="11" t="s">
        <v>19</v>
      </c>
      <c r="B7" s="20"/>
      <c r="C7" s="21"/>
      <c r="D7" s="21"/>
      <c r="E7" s="21"/>
      <c r="F7" s="21"/>
      <c r="G7" s="22"/>
      <c r="H7" s="23" t="s">
        <v>20</v>
      </c>
      <c r="I7" s="24"/>
      <c r="J7" s="25"/>
      <c r="K7" s="21"/>
      <c r="L7" s="26"/>
      <c r="M7" s="1689"/>
      <c r="N7" s="1690"/>
      <c r="O7" s="1690"/>
      <c r="P7" s="1691"/>
      <c r="Q7" s="1695"/>
      <c r="R7" s="1696"/>
      <c r="S7" s="1696"/>
      <c r="T7" s="1697"/>
      <c r="U7" s="1701"/>
      <c r="V7" s="1702"/>
      <c r="W7" s="1702"/>
      <c r="X7" s="1703"/>
      <c r="Y7" s="1657"/>
      <c r="Z7" s="1660"/>
      <c r="AA7" s="1676"/>
      <c r="AB7" s="1677"/>
      <c r="AC7" s="1678"/>
      <c r="AD7" s="1680"/>
      <c r="AE7" s="1683"/>
    </row>
    <row r="8" spans="1:31" s="10" customFormat="1" ht="12.75" customHeight="1" thickBot="1">
      <c r="A8" s="27"/>
      <c r="B8" s="28" t="s">
        <v>21</v>
      </c>
      <c r="C8" s="29" t="s">
        <v>22</v>
      </c>
      <c r="D8" s="28" t="s">
        <v>23</v>
      </c>
      <c r="E8" s="29" t="s">
        <v>24</v>
      </c>
      <c r="F8" s="28" t="s">
        <v>25</v>
      </c>
      <c r="G8" s="30" t="s">
        <v>26</v>
      </c>
      <c r="H8" s="28"/>
      <c r="I8" s="31" t="s">
        <v>27</v>
      </c>
      <c r="J8" s="29" t="s">
        <v>28</v>
      </c>
      <c r="K8" s="28" t="s">
        <v>29</v>
      </c>
      <c r="L8" s="30" t="s">
        <v>30</v>
      </c>
      <c r="M8" s="32" t="s">
        <v>27</v>
      </c>
      <c r="N8" s="33" t="s">
        <v>28</v>
      </c>
      <c r="O8" s="34" t="s">
        <v>29</v>
      </c>
      <c r="P8" s="30" t="s">
        <v>31</v>
      </c>
      <c r="Q8" s="32" t="s">
        <v>27</v>
      </c>
      <c r="R8" s="33" t="s">
        <v>28</v>
      </c>
      <c r="S8" s="29" t="s">
        <v>29</v>
      </c>
      <c r="T8" s="35" t="s">
        <v>31</v>
      </c>
      <c r="U8" s="32" t="s">
        <v>27</v>
      </c>
      <c r="V8" s="33" t="s">
        <v>28</v>
      </c>
      <c r="W8" s="34" t="s">
        <v>29</v>
      </c>
      <c r="X8" s="30" t="s">
        <v>31</v>
      </c>
      <c r="Y8" s="1658"/>
      <c r="Z8" s="1661"/>
      <c r="AA8" s="36" t="s">
        <v>27</v>
      </c>
      <c r="AB8" s="37" t="s">
        <v>29</v>
      </c>
      <c r="AC8" s="38" t="s">
        <v>30</v>
      </c>
      <c r="AD8" s="1681"/>
      <c r="AE8" s="1684"/>
    </row>
    <row r="9" spans="1:31" s="55" customFormat="1" ht="13.5" customHeight="1" outlineLevel="2">
      <c r="A9" s="39" t="s">
        <v>32</v>
      </c>
      <c r="B9" s="40" t="s">
        <v>86</v>
      </c>
      <c r="C9" s="41" t="s">
        <v>75</v>
      </c>
      <c r="D9" s="42" t="s">
        <v>75</v>
      </c>
      <c r="E9" s="41" t="s">
        <v>75</v>
      </c>
      <c r="F9" s="43" t="s">
        <v>75</v>
      </c>
      <c r="G9" s="44" t="s">
        <v>86</v>
      </c>
      <c r="H9" s="45">
        <v>10</v>
      </c>
      <c r="I9" s="40" t="s">
        <v>75</v>
      </c>
      <c r="J9" s="46" t="s">
        <v>87</v>
      </c>
      <c r="K9" s="42" t="s">
        <v>75</v>
      </c>
      <c r="L9" s="47" t="s">
        <v>87</v>
      </c>
      <c r="M9" s="48" t="s">
        <v>75</v>
      </c>
      <c r="N9" s="46" t="s">
        <v>87</v>
      </c>
      <c r="O9" s="48" t="s">
        <v>87</v>
      </c>
      <c r="P9" s="49" t="s">
        <v>87</v>
      </c>
      <c r="Q9" s="48" t="s">
        <v>75</v>
      </c>
      <c r="R9" s="46" t="s">
        <v>87</v>
      </c>
      <c r="S9" s="48" t="s">
        <v>75</v>
      </c>
      <c r="T9" s="49" t="s">
        <v>87</v>
      </c>
      <c r="U9" s="50" t="s">
        <v>75</v>
      </c>
      <c r="V9" s="48" t="s">
        <v>87</v>
      </c>
      <c r="W9" s="46" t="s">
        <v>87</v>
      </c>
      <c r="X9" s="51" t="s">
        <v>87</v>
      </c>
      <c r="Y9" s="52" t="s">
        <v>75</v>
      </c>
      <c r="Z9" s="48" t="s">
        <v>87</v>
      </c>
      <c r="AA9" s="50" t="s">
        <v>87</v>
      </c>
      <c r="AB9" s="46" t="s">
        <v>87</v>
      </c>
      <c r="AC9" s="49" t="s">
        <v>75</v>
      </c>
      <c r="AD9" s="53">
        <v>133</v>
      </c>
      <c r="AE9" s="54">
        <v>13</v>
      </c>
    </row>
    <row r="10" spans="1:31" s="55" customFormat="1" ht="13.5" customHeight="1" outlineLevel="2">
      <c r="A10" s="56" t="s">
        <v>33</v>
      </c>
      <c r="B10" s="57" t="s">
        <v>75</v>
      </c>
      <c r="C10" s="58" t="s">
        <v>86</v>
      </c>
      <c r="D10" s="59" t="s">
        <v>86</v>
      </c>
      <c r="E10" s="60" t="s">
        <v>75</v>
      </c>
      <c r="F10" s="61" t="s">
        <v>75</v>
      </c>
      <c r="G10" s="62" t="s">
        <v>86</v>
      </c>
      <c r="H10" s="63">
        <v>8</v>
      </c>
      <c r="I10" s="64" t="s">
        <v>75</v>
      </c>
      <c r="J10" s="65" t="s">
        <v>87</v>
      </c>
      <c r="K10" s="59" t="s">
        <v>75</v>
      </c>
      <c r="L10" s="62" t="s">
        <v>75</v>
      </c>
      <c r="M10" s="59" t="s">
        <v>75</v>
      </c>
      <c r="N10" s="60" t="s">
        <v>87</v>
      </c>
      <c r="O10" s="59" t="s">
        <v>87</v>
      </c>
      <c r="P10" s="66" t="s">
        <v>87</v>
      </c>
      <c r="Q10" s="61" t="s">
        <v>75</v>
      </c>
      <c r="R10" s="58" t="s">
        <v>87</v>
      </c>
      <c r="S10" s="67" t="s">
        <v>75</v>
      </c>
      <c r="T10" s="66" t="s">
        <v>87</v>
      </c>
      <c r="U10" s="68" t="s">
        <v>75</v>
      </c>
      <c r="V10" s="61" t="s">
        <v>87</v>
      </c>
      <c r="W10" s="58" t="s">
        <v>87</v>
      </c>
      <c r="X10" s="69" t="s">
        <v>87</v>
      </c>
      <c r="Y10" s="70" t="s">
        <v>75</v>
      </c>
      <c r="Z10" s="61" t="s">
        <v>87</v>
      </c>
      <c r="AA10" s="57" t="s">
        <v>87</v>
      </c>
      <c r="AB10" s="60" t="s">
        <v>87</v>
      </c>
      <c r="AC10" s="62" t="s">
        <v>75</v>
      </c>
      <c r="AD10" s="71">
        <v>115</v>
      </c>
      <c r="AE10" s="72">
        <v>1</v>
      </c>
    </row>
    <row r="11" spans="1:31" s="55" customFormat="1" ht="13.5" customHeight="1" outlineLevel="2">
      <c r="A11" s="56" t="s">
        <v>34</v>
      </c>
      <c r="B11" s="73" t="s">
        <v>75</v>
      </c>
      <c r="C11" s="60" t="s">
        <v>75</v>
      </c>
      <c r="D11" s="74" t="s">
        <v>86</v>
      </c>
      <c r="E11" s="58" t="s">
        <v>75</v>
      </c>
      <c r="F11" s="61" t="s">
        <v>75</v>
      </c>
      <c r="G11" s="62" t="s">
        <v>75</v>
      </c>
      <c r="H11" s="63">
        <v>17</v>
      </c>
      <c r="I11" s="73" t="s">
        <v>75</v>
      </c>
      <c r="J11" s="75" t="s">
        <v>87</v>
      </c>
      <c r="K11" s="61" t="s">
        <v>75</v>
      </c>
      <c r="L11" s="62" t="s">
        <v>87</v>
      </c>
      <c r="M11" s="61" t="s">
        <v>75</v>
      </c>
      <c r="N11" s="60" t="s">
        <v>87</v>
      </c>
      <c r="O11" s="61" t="s">
        <v>87</v>
      </c>
      <c r="P11" s="76" t="s">
        <v>87</v>
      </c>
      <c r="Q11" s="61" t="s">
        <v>75</v>
      </c>
      <c r="R11" s="60" t="s">
        <v>87</v>
      </c>
      <c r="S11" s="77" t="s">
        <v>75</v>
      </c>
      <c r="T11" s="76" t="s">
        <v>87</v>
      </c>
      <c r="U11" s="57" t="s">
        <v>75</v>
      </c>
      <c r="V11" s="61" t="s">
        <v>87</v>
      </c>
      <c r="W11" s="60" t="s">
        <v>87</v>
      </c>
      <c r="X11" s="78" t="s">
        <v>87</v>
      </c>
      <c r="Y11" s="70" t="s">
        <v>75</v>
      </c>
      <c r="Z11" s="61" t="s">
        <v>87</v>
      </c>
      <c r="AA11" s="57" t="s">
        <v>87</v>
      </c>
      <c r="AB11" s="60" t="s">
        <v>87</v>
      </c>
      <c r="AC11" s="62" t="s">
        <v>75</v>
      </c>
      <c r="AD11" s="71">
        <v>88</v>
      </c>
      <c r="AE11" s="72">
        <v>2</v>
      </c>
    </row>
    <row r="12" spans="1:31" s="55" customFormat="1" ht="13.5" customHeight="1" outlineLevel="2">
      <c r="A12" s="56" t="s">
        <v>35</v>
      </c>
      <c r="B12" s="73" t="s">
        <v>86</v>
      </c>
      <c r="C12" s="60" t="s">
        <v>75</v>
      </c>
      <c r="D12" s="61" t="s">
        <v>75</v>
      </c>
      <c r="E12" s="60" t="s">
        <v>75</v>
      </c>
      <c r="F12" s="61" t="s">
        <v>75</v>
      </c>
      <c r="G12" s="62" t="s">
        <v>86</v>
      </c>
      <c r="H12" s="63">
        <v>12</v>
      </c>
      <c r="I12" s="73" t="s">
        <v>75</v>
      </c>
      <c r="J12" s="75" t="s">
        <v>87</v>
      </c>
      <c r="K12" s="61" t="s">
        <v>75</v>
      </c>
      <c r="L12" s="62" t="s">
        <v>87</v>
      </c>
      <c r="M12" s="61" t="s">
        <v>75</v>
      </c>
      <c r="N12" s="60" t="s">
        <v>87</v>
      </c>
      <c r="O12" s="61" t="s">
        <v>87</v>
      </c>
      <c r="P12" s="76" t="s">
        <v>87</v>
      </c>
      <c r="Q12" s="61" t="s">
        <v>75</v>
      </c>
      <c r="R12" s="60" t="s">
        <v>87</v>
      </c>
      <c r="S12" s="77" t="s">
        <v>75</v>
      </c>
      <c r="T12" s="76" t="s">
        <v>87</v>
      </c>
      <c r="U12" s="57" t="s">
        <v>87</v>
      </c>
      <c r="V12" s="61" t="s">
        <v>87</v>
      </c>
      <c r="W12" s="60" t="s">
        <v>75</v>
      </c>
      <c r="X12" s="78" t="s">
        <v>75</v>
      </c>
      <c r="Y12" s="70" t="s">
        <v>75</v>
      </c>
      <c r="Z12" s="73" t="s">
        <v>87</v>
      </c>
      <c r="AA12" s="57" t="s">
        <v>87</v>
      </c>
      <c r="AB12" s="60" t="s">
        <v>87</v>
      </c>
      <c r="AC12" s="62" t="s">
        <v>75</v>
      </c>
      <c r="AD12" s="71">
        <v>69</v>
      </c>
      <c r="AE12" s="72">
        <v>10</v>
      </c>
    </row>
    <row r="13" spans="1:31" s="55" customFormat="1" ht="13.5" customHeight="1" outlineLevel="2" thickBot="1">
      <c r="A13" s="79" t="s">
        <v>36</v>
      </c>
      <c r="B13" s="32" t="s">
        <v>86</v>
      </c>
      <c r="C13" s="33" t="s">
        <v>75</v>
      </c>
      <c r="D13" s="80" t="s">
        <v>75</v>
      </c>
      <c r="E13" s="33" t="s">
        <v>75</v>
      </c>
      <c r="F13" s="80" t="s">
        <v>75</v>
      </c>
      <c r="G13" s="81" t="s">
        <v>75</v>
      </c>
      <c r="H13" s="82">
        <v>14</v>
      </c>
      <c r="I13" s="32" t="s">
        <v>75</v>
      </c>
      <c r="J13" s="29" t="s">
        <v>87</v>
      </c>
      <c r="K13" s="33" t="s">
        <v>75</v>
      </c>
      <c r="L13" s="81" t="s">
        <v>87</v>
      </c>
      <c r="M13" s="80" t="s">
        <v>75</v>
      </c>
      <c r="N13" s="33" t="s">
        <v>87</v>
      </c>
      <c r="O13" s="80" t="s">
        <v>87</v>
      </c>
      <c r="P13" s="30" t="s">
        <v>87</v>
      </c>
      <c r="Q13" s="80" t="s">
        <v>75</v>
      </c>
      <c r="R13" s="33" t="s">
        <v>87</v>
      </c>
      <c r="S13" s="83" t="s">
        <v>75</v>
      </c>
      <c r="T13" s="30" t="s">
        <v>75</v>
      </c>
      <c r="U13" s="84" t="s">
        <v>75</v>
      </c>
      <c r="V13" s="80" t="s">
        <v>87</v>
      </c>
      <c r="W13" s="33" t="s">
        <v>87</v>
      </c>
      <c r="X13" s="85" t="s">
        <v>87</v>
      </c>
      <c r="Y13" s="86" t="s">
        <v>87</v>
      </c>
      <c r="Z13" s="80" t="s">
        <v>37</v>
      </c>
      <c r="AA13" s="84" t="s">
        <v>87</v>
      </c>
      <c r="AB13" s="33" t="s">
        <v>87</v>
      </c>
      <c r="AC13" s="81" t="s">
        <v>75</v>
      </c>
      <c r="AD13" s="87">
        <v>78</v>
      </c>
      <c r="AE13" s="88">
        <v>1</v>
      </c>
    </row>
    <row r="14" spans="1:31" s="55" customFormat="1" ht="13.5" customHeight="1" outlineLevel="2">
      <c r="A14" s="39" t="s">
        <v>38</v>
      </c>
      <c r="B14" s="89" t="s">
        <v>86</v>
      </c>
      <c r="C14" s="90" t="s">
        <v>75</v>
      </c>
      <c r="D14" s="91" t="s">
        <v>75</v>
      </c>
      <c r="E14" s="90" t="s">
        <v>75</v>
      </c>
      <c r="F14" s="91" t="s">
        <v>75</v>
      </c>
      <c r="G14" s="44" t="s">
        <v>75</v>
      </c>
      <c r="H14" s="92">
        <v>21</v>
      </c>
      <c r="I14" s="89" t="s">
        <v>75</v>
      </c>
      <c r="J14" s="93" t="s">
        <v>87</v>
      </c>
      <c r="K14" s="91" t="s">
        <v>75</v>
      </c>
      <c r="L14" s="94" t="s">
        <v>87</v>
      </c>
      <c r="M14" s="91" t="s">
        <v>75</v>
      </c>
      <c r="N14" s="90" t="s">
        <v>87</v>
      </c>
      <c r="O14" s="91" t="s">
        <v>75</v>
      </c>
      <c r="P14" s="95" t="s">
        <v>87</v>
      </c>
      <c r="Q14" s="91" t="s">
        <v>75</v>
      </c>
      <c r="R14" s="90" t="s">
        <v>87</v>
      </c>
      <c r="S14" s="96" t="s">
        <v>75</v>
      </c>
      <c r="T14" s="95" t="s">
        <v>87</v>
      </c>
      <c r="U14" s="97" t="s">
        <v>87</v>
      </c>
      <c r="V14" s="91" t="s">
        <v>87</v>
      </c>
      <c r="W14" s="90" t="s">
        <v>87</v>
      </c>
      <c r="X14" s="98" t="s">
        <v>87</v>
      </c>
      <c r="Y14" s="45" t="s">
        <v>87</v>
      </c>
      <c r="Z14" s="42" t="s">
        <v>87</v>
      </c>
      <c r="AA14" s="40" t="s">
        <v>87</v>
      </c>
      <c r="AB14" s="41" t="s">
        <v>87</v>
      </c>
      <c r="AC14" s="47" t="s">
        <v>75</v>
      </c>
      <c r="AD14" s="53">
        <v>34</v>
      </c>
      <c r="AE14" s="54">
        <v>1</v>
      </c>
    </row>
    <row r="15" spans="1:31" s="55" customFormat="1" ht="13.5" customHeight="1" outlineLevel="2">
      <c r="A15" s="56" t="s">
        <v>39</v>
      </c>
      <c r="B15" s="73" t="s">
        <v>86</v>
      </c>
      <c r="C15" s="60" t="s">
        <v>75</v>
      </c>
      <c r="D15" s="61" t="s">
        <v>75</v>
      </c>
      <c r="E15" s="60" t="s">
        <v>75</v>
      </c>
      <c r="F15" s="61" t="s">
        <v>75</v>
      </c>
      <c r="G15" s="62" t="s">
        <v>86</v>
      </c>
      <c r="H15" s="63">
        <v>24</v>
      </c>
      <c r="I15" s="73" t="s">
        <v>75</v>
      </c>
      <c r="J15" s="75" t="s">
        <v>87</v>
      </c>
      <c r="K15" s="61" t="s">
        <v>75</v>
      </c>
      <c r="L15" s="62" t="s">
        <v>87</v>
      </c>
      <c r="M15" s="61" t="s">
        <v>75</v>
      </c>
      <c r="N15" s="60" t="s">
        <v>87</v>
      </c>
      <c r="O15" s="61"/>
      <c r="P15" s="76" t="s">
        <v>87</v>
      </c>
      <c r="Q15" s="61" t="s">
        <v>75</v>
      </c>
      <c r="R15" s="60" t="s">
        <v>87</v>
      </c>
      <c r="S15" s="77" t="s">
        <v>75</v>
      </c>
      <c r="T15" s="76" t="s">
        <v>87</v>
      </c>
      <c r="U15" s="57" t="s">
        <v>75</v>
      </c>
      <c r="V15" s="61" t="s">
        <v>87</v>
      </c>
      <c r="W15" s="60" t="s">
        <v>87</v>
      </c>
      <c r="X15" s="78" t="s">
        <v>87</v>
      </c>
      <c r="Y15" s="70" t="s">
        <v>87</v>
      </c>
      <c r="Z15" s="61" t="s">
        <v>75</v>
      </c>
      <c r="AA15" s="57" t="s">
        <v>87</v>
      </c>
      <c r="AB15" s="60" t="s">
        <v>87</v>
      </c>
      <c r="AC15" s="62" t="s">
        <v>75</v>
      </c>
      <c r="AD15" s="71">
        <v>75</v>
      </c>
      <c r="AE15" s="72">
        <v>2</v>
      </c>
    </row>
    <row r="16" spans="1:31" s="55" customFormat="1" ht="13.5" customHeight="1" outlineLevel="2">
      <c r="A16" s="56" t="s">
        <v>40</v>
      </c>
      <c r="B16" s="73" t="s">
        <v>86</v>
      </c>
      <c r="C16" s="60" t="s">
        <v>75</v>
      </c>
      <c r="D16" s="61" t="s">
        <v>75</v>
      </c>
      <c r="E16" s="60" t="s">
        <v>75</v>
      </c>
      <c r="F16" s="61" t="s">
        <v>75</v>
      </c>
      <c r="G16" s="62" t="s">
        <v>75</v>
      </c>
      <c r="H16" s="63">
        <v>18</v>
      </c>
      <c r="I16" s="73" t="s">
        <v>75</v>
      </c>
      <c r="J16" s="75" t="s">
        <v>87</v>
      </c>
      <c r="K16" s="61" t="s">
        <v>75</v>
      </c>
      <c r="L16" s="62" t="s">
        <v>87</v>
      </c>
      <c r="M16" s="61" t="s">
        <v>75</v>
      </c>
      <c r="N16" s="60" t="s">
        <v>87</v>
      </c>
      <c r="O16" s="61" t="s">
        <v>75</v>
      </c>
      <c r="P16" s="76" t="s">
        <v>87</v>
      </c>
      <c r="Q16" s="61" t="s">
        <v>75</v>
      </c>
      <c r="R16" s="60" t="s">
        <v>87</v>
      </c>
      <c r="S16" s="77" t="s">
        <v>75</v>
      </c>
      <c r="T16" s="76" t="s">
        <v>87</v>
      </c>
      <c r="U16" s="57" t="s">
        <v>87</v>
      </c>
      <c r="V16" s="61" t="s">
        <v>87</v>
      </c>
      <c r="W16" s="60" t="s">
        <v>75</v>
      </c>
      <c r="X16" s="78" t="s">
        <v>87</v>
      </c>
      <c r="Y16" s="70" t="s">
        <v>87</v>
      </c>
      <c r="Z16" s="61" t="s">
        <v>87</v>
      </c>
      <c r="AA16" s="57" t="s">
        <v>75</v>
      </c>
      <c r="AB16" s="60" t="s">
        <v>75</v>
      </c>
      <c r="AC16" s="62" t="s">
        <v>75</v>
      </c>
      <c r="AD16" s="71">
        <v>54</v>
      </c>
      <c r="AE16" s="72">
        <v>4</v>
      </c>
    </row>
    <row r="17" spans="1:31" s="55" customFormat="1" ht="13.5" customHeight="1" outlineLevel="2">
      <c r="A17" s="56" t="s">
        <v>41</v>
      </c>
      <c r="B17" s="73" t="s">
        <v>86</v>
      </c>
      <c r="C17" s="60" t="s">
        <v>75</v>
      </c>
      <c r="D17" s="61" t="s">
        <v>75</v>
      </c>
      <c r="E17" s="60" t="s">
        <v>75</v>
      </c>
      <c r="F17" s="61" t="s">
        <v>75</v>
      </c>
      <c r="G17" s="62" t="s">
        <v>75</v>
      </c>
      <c r="H17" s="63">
        <v>16</v>
      </c>
      <c r="I17" s="73" t="s">
        <v>75</v>
      </c>
      <c r="J17" s="75" t="s">
        <v>87</v>
      </c>
      <c r="K17" s="61" t="s">
        <v>75</v>
      </c>
      <c r="L17" s="62" t="s">
        <v>87</v>
      </c>
      <c r="M17" s="61" t="s">
        <v>75</v>
      </c>
      <c r="N17" s="60" t="s">
        <v>87</v>
      </c>
      <c r="O17" s="61" t="s">
        <v>87</v>
      </c>
      <c r="P17" s="76" t="s">
        <v>87</v>
      </c>
      <c r="Q17" s="61" t="s">
        <v>75</v>
      </c>
      <c r="R17" s="60" t="s">
        <v>87</v>
      </c>
      <c r="S17" s="77" t="s">
        <v>75</v>
      </c>
      <c r="T17" s="76" t="s">
        <v>75</v>
      </c>
      <c r="U17" s="57" t="s">
        <v>75</v>
      </c>
      <c r="V17" s="61" t="s">
        <v>87</v>
      </c>
      <c r="W17" s="60" t="s">
        <v>75</v>
      </c>
      <c r="X17" s="78" t="s">
        <v>87</v>
      </c>
      <c r="Y17" s="70" t="s">
        <v>87</v>
      </c>
      <c r="Z17" s="73" t="s">
        <v>87</v>
      </c>
      <c r="AA17" s="57" t="s">
        <v>87</v>
      </c>
      <c r="AB17" s="60" t="s">
        <v>87</v>
      </c>
      <c r="AC17" s="62" t="s">
        <v>75</v>
      </c>
      <c r="AD17" s="71">
        <v>60</v>
      </c>
      <c r="AE17" s="72">
        <v>4</v>
      </c>
    </row>
    <row r="18" spans="1:31" s="55" customFormat="1" ht="13.5" customHeight="1" outlineLevel="2" thickBot="1">
      <c r="A18" s="79" t="s">
        <v>42</v>
      </c>
      <c r="B18" s="73" t="s">
        <v>86</v>
      </c>
      <c r="C18" s="33" t="s">
        <v>75</v>
      </c>
      <c r="D18" s="80" t="s">
        <v>75</v>
      </c>
      <c r="E18" s="33" t="s">
        <v>75</v>
      </c>
      <c r="F18" s="33" t="s">
        <v>75</v>
      </c>
      <c r="G18" s="81" t="s">
        <v>86</v>
      </c>
      <c r="H18" s="99">
        <v>18</v>
      </c>
      <c r="I18" s="32" t="s">
        <v>75</v>
      </c>
      <c r="J18" s="29" t="s">
        <v>87</v>
      </c>
      <c r="K18" s="80" t="s">
        <v>75</v>
      </c>
      <c r="L18" s="81" t="s">
        <v>87</v>
      </c>
      <c r="M18" s="80" t="s">
        <v>75</v>
      </c>
      <c r="N18" s="33" t="s">
        <v>87</v>
      </c>
      <c r="O18" s="80" t="s">
        <v>87</v>
      </c>
      <c r="P18" s="30" t="s">
        <v>87</v>
      </c>
      <c r="Q18" s="80" t="s">
        <v>75</v>
      </c>
      <c r="R18" s="33" t="s">
        <v>87</v>
      </c>
      <c r="S18" s="83" t="s">
        <v>87</v>
      </c>
      <c r="T18" s="30" t="s">
        <v>87</v>
      </c>
      <c r="U18" s="84" t="s">
        <v>87</v>
      </c>
      <c r="V18" s="80" t="s">
        <v>87</v>
      </c>
      <c r="W18" s="33" t="s">
        <v>75</v>
      </c>
      <c r="X18" s="85" t="s">
        <v>87</v>
      </c>
      <c r="Y18" s="86" t="s">
        <v>75</v>
      </c>
      <c r="Z18" s="80" t="s">
        <v>87</v>
      </c>
      <c r="AA18" s="84" t="s">
        <v>87</v>
      </c>
      <c r="AB18" s="33" t="s">
        <v>87</v>
      </c>
      <c r="AC18" s="81" t="s">
        <v>75</v>
      </c>
      <c r="AD18" s="87">
        <v>8</v>
      </c>
      <c r="AE18" s="88">
        <v>0</v>
      </c>
    </row>
    <row r="19" spans="1:31" s="55" customFormat="1" ht="13.5" customHeight="1" outlineLevel="2">
      <c r="A19" s="39" t="s">
        <v>43</v>
      </c>
      <c r="B19" s="100" t="s">
        <v>86</v>
      </c>
      <c r="C19" s="90" t="s">
        <v>75</v>
      </c>
      <c r="D19" s="91" t="s">
        <v>75</v>
      </c>
      <c r="E19" s="90" t="s">
        <v>75</v>
      </c>
      <c r="F19" s="91" t="s">
        <v>75</v>
      </c>
      <c r="G19" s="47" t="s">
        <v>75</v>
      </c>
      <c r="H19" s="92">
        <v>18</v>
      </c>
      <c r="I19" s="89" t="s">
        <v>75</v>
      </c>
      <c r="J19" s="93" t="s">
        <v>87</v>
      </c>
      <c r="K19" s="91" t="s">
        <v>75</v>
      </c>
      <c r="L19" s="94" t="s">
        <v>87</v>
      </c>
      <c r="M19" s="91" t="s">
        <v>87</v>
      </c>
      <c r="N19" s="90" t="s">
        <v>87</v>
      </c>
      <c r="O19" s="91" t="s">
        <v>75</v>
      </c>
      <c r="P19" s="95" t="s">
        <v>75</v>
      </c>
      <c r="Q19" s="97" t="s">
        <v>87</v>
      </c>
      <c r="R19" s="90" t="s">
        <v>87</v>
      </c>
      <c r="S19" s="96" t="s">
        <v>75</v>
      </c>
      <c r="T19" s="95" t="s">
        <v>75</v>
      </c>
      <c r="U19" s="97" t="s">
        <v>87</v>
      </c>
      <c r="V19" s="91" t="s">
        <v>87</v>
      </c>
      <c r="W19" s="90" t="s">
        <v>75</v>
      </c>
      <c r="X19" s="98" t="s">
        <v>87</v>
      </c>
      <c r="Y19" s="45" t="s">
        <v>87</v>
      </c>
      <c r="Z19" s="42" t="s">
        <v>75</v>
      </c>
      <c r="AA19" s="40" t="s">
        <v>87</v>
      </c>
      <c r="AB19" s="41" t="s">
        <v>87</v>
      </c>
      <c r="AC19" s="101" t="s">
        <v>75</v>
      </c>
      <c r="AD19" s="102">
        <v>9</v>
      </c>
      <c r="AE19" s="54">
        <v>0</v>
      </c>
    </row>
    <row r="20" spans="1:31" s="55" customFormat="1" ht="13.5" customHeight="1" outlineLevel="2">
      <c r="A20" s="56" t="s">
        <v>44</v>
      </c>
      <c r="B20" s="73" t="s">
        <v>86</v>
      </c>
      <c r="C20" s="60" t="s">
        <v>75</v>
      </c>
      <c r="D20" s="61" t="s">
        <v>75</v>
      </c>
      <c r="E20" s="60" t="s">
        <v>75</v>
      </c>
      <c r="F20" s="61" t="s">
        <v>75</v>
      </c>
      <c r="G20" s="62" t="s">
        <v>75</v>
      </c>
      <c r="H20" s="103">
        <v>24</v>
      </c>
      <c r="I20" s="73" t="s">
        <v>75</v>
      </c>
      <c r="J20" s="75" t="s">
        <v>87</v>
      </c>
      <c r="K20" s="61" t="s">
        <v>75</v>
      </c>
      <c r="L20" s="62" t="s">
        <v>87</v>
      </c>
      <c r="M20" s="61" t="s">
        <v>87</v>
      </c>
      <c r="N20" s="60" t="s">
        <v>75</v>
      </c>
      <c r="O20" s="61" t="s">
        <v>87</v>
      </c>
      <c r="P20" s="76" t="s">
        <v>87</v>
      </c>
      <c r="Q20" s="61" t="s">
        <v>87</v>
      </c>
      <c r="R20" s="60" t="s">
        <v>75</v>
      </c>
      <c r="S20" s="77" t="s">
        <v>75</v>
      </c>
      <c r="T20" s="76" t="s">
        <v>87</v>
      </c>
      <c r="U20" s="57" t="s">
        <v>87</v>
      </c>
      <c r="V20" s="61" t="s">
        <v>75</v>
      </c>
      <c r="W20" s="60" t="s">
        <v>75</v>
      </c>
      <c r="X20" s="78" t="s">
        <v>87</v>
      </c>
      <c r="Y20" s="70" t="s">
        <v>75</v>
      </c>
      <c r="Z20" s="61" t="s">
        <v>87</v>
      </c>
      <c r="AA20" s="57" t="s">
        <v>87</v>
      </c>
      <c r="AB20" s="60" t="s">
        <v>87</v>
      </c>
      <c r="AC20" s="104" t="s">
        <v>75</v>
      </c>
      <c r="AD20" s="105">
        <v>26</v>
      </c>
      <c r="AE20" s="72">
        <v>3</v>
      </c>
    </row>
    <row r="21" spans="1:31" s="55" customFormat="1" ht="13.5" customHeight="1" outlineLevel="2">
      <c r="A21" s="56" t="s">
        <v>45</v>
      </c>
      <c r="B21" s="73" t="s">
        <v>86</v>
      </c>
      <c r="C21" s="60" t="s">
        <v>75</v>
      </c>
      <c r="D21" s="61" t="s">
        <v>86</v>
      </c>
      <c r="E21" s="60" t="s">
        <v>75</v>
      </c>
      <c r="F21" s="61" t="s">
        <v>75</v>
      </c>
      <c r="G21" s="62" t="s">
        <v>86</v>
      </c>
      <c r="H21" s="103">
        <v>22</v>
      </c>
      <c r="I21" s="73" t="s">
        <v>75</v>
      </c>
      <c r="J21" s="75" t="s">
        <v>87</v>
      </c>
      <c r="K21" s="61" t="s">
        <v>75</v>
      </c>
      <c r="L21" s="62" t="s">
        <v>87</v>
      </c>
      <c r="M21" s="61" t="s">
        <v>75</v>
      </c>
      <c r="N21" s="60" t="s">
        <v>87</v>
      </c>
      <c r="O21" s="61" t="s">
        <v>75</v>
      </c>
      <c r="P21" s="76" t="s">
        <v>87</v>
      </c>
      <c r="Q21" s="61" t="s">
        <v>75</v>
      </c>
      <c r="R21" s="60" t="s">
        <v>87</v>
      </c>
      <c r="S21" s="77" t="s">
        <v>75</v>
      </c>
      <c r="T21" s="76" t="s">
        <v>87</v>
      </c>
      <c r="U21" s="57" t="s">
        <v>87</v>
      </c>
      <c r="V21" s="61" t="s">
        <v>87</v>
      </c>
      <c r="W21" s="60" t="s">
        <v>75</v>
      </c>
      <c r="X21" s="78" t="s">
        <v>87</v>
      </c>
      <c r="Y21" s="70" t="s">
        <v>87</v>
      </c>
      <c r="Z21" s="61" t="s">
        <v>87</v>
      </c>
      <c r="AA21" s="57" t="s">
        <v>87</v>
      </c>
      <c r="AB21" s="60" t="s">
        <v>87</v>
      </c>
      <c r="AC21" s="104" t="s">
        <v>75</v>
      </c>
      <c r="AD21" s="105">
        <v>60</v>
      </c>
      <c r="AE21" s="72">
        <v>7</v>
      </c>
    </row>
    <row r="22" spans="1:31" s="55" customFormat="1" ht="13.5" customHeight="1" outlineLevel="2">
      <c r="A22" s="56" t="s">
        <v>46</v>
      </c>
      <c r="B22" s="73" t="s">
        <v>86</v>
      </c>
      <c r="C22" s="60" t="s">
        <v>75</v>
      </c>
      <c r="D22" s="61" t="s">
        <v>75</v>
      </c>
      <c r="E22" s="60" t="s">
        <v>75</v>
      </c>
      <c r="F22" s="61" t="s">
        <v>75</v>
      </c>
      <c r="G22" s="62" t="s">
        <v>86</v>
      </c>
      <c r="H22" s="103">
        <v>20</v>
      </c>
      <c r="I22" s="73" t="s">
        <v>75</v>
      </c>
      <c r="J22" s="75" t="s">
        <v>87</v>
      </c>
      <c r="K22" s="61" t="s">
        <v>75</v>
      </c>
      <c r="L22" s="62" t="s">
        <v>87</v>
      </c>
      <c r="M22" s="61" t="s">
        <v>75</v>
      </c>
      <c r="N22" s="60" t="s">
        <v>87</v>
      </c>
      <c r="O22" s="61" t="s">
        <v>87</v>
      </c>
      <c r="P22" s="76" t="s">
        <v>87</v>
      </c>
      <c r="Q22" s="61" t="s">
        <v>75</v>
      </c>
      <c r="R22" s="60" t="s">
        <v>87</v>
      </c>
      <c r="S22" s="77" t="s">
        <v>75</v>
      </c>
      <c r="T22" s="76" t="s">
        <v>87</v>
      </c>
      <c r="U22" s="57" t="s">
        <v>87</v>
      </c>
      <c r="V22" s="61" t="s">
        <v>87</v>
      </c>
      <c r="W22" s="60" t="s">
        <v>75</v>
      </c>
      <c r="X22" s="78" t="s">
        <v>87</v>
      </c>
      <c r="Y22" s="70" t="s">
        <v>87</v>
      </c>
      <c r="Z22" s="73" t="s">
        <v>87</v>
      </c>
      <c r="AA22" s="57" t="s">
        <v>87</v>
      </c>
      <c r="AB22" s="60" t="s">
        <v>87</v>
      </c>
      <c r="AC22" s="104" t="s">
        <v>75</v>
      </c>
      <c r="AD22" s="105">
        <v>35</v>
      </c>
      <c r="AE22" s="72">
        <v>0</v>
      </c>
    </row>
    <row r="23" spans="1:31" s="55" customFormat="1" ht="13.5" customHeight="1" outlineLevel="2" thickBot="1">
      <c r="A23" s="79" t="s">
        <v>47</v>
      </c>
      <c r="B23" s="32" t="s">
        <v>86</v>
      </c>
      <c r="C23" s="33" t="s">
        <v>75</v>
      </c>
      <c r="D23" s="80" t="s">
        <v>75</v>
      </c>
      <c r="E23" s="33" t="s">
        <v>75</v>
      </c>
      <c r="F23" s="80" t="s">
        <v>75</v>
      </c>
      <c r="G23" s="81" t="s">
        <v>75</v>
      </c>
      <c r="H23" s="106">
        <v>23</v>
      </c>
      <c r="I23" s="32" t="s">
        <v>75</v>
      </c>
      <c r="J23" s="29" t="s">
        <v>87</v>
      </c>
      <c r="K23" s="80" t="s">
        <v>75</v>
      </c>
      <c r="L23" s="81" t="s">
        <v>87</v>
      </c>
      <c r="M23" s="80" t="s">
        <v>87</v>
      </c>
      <c r="N23" s="33" t="s">
        <v>75</v>
      </c>
      <c r="O23" s="33" t="s">
        <v>87</v>
      </c>
      <c r="P23" s="30" t="s">
        <v>87</v>
      </c>
      <c r="Q23" s="80" t="s">
        <v>75</v>
      </c>
      <c r="R23" s="33" t="s">
        <v>75</v>
      </c>
      <c r="S23" s="83" t="s">
        <v>75</v>
      </c>
      <c r="T23" s="30" t="s">
        <v>87</v>
      </c>
      <c r="U23" s="84" t="s">
        <v>87</v>
      </c>
      <c r="V23" s="80" t="s">
        <v>75</v>
      </c>
      <c r="W23" s="33" t="s">
        <v>75</v>
      </c>
      <c r="X23" s="85" t="s">
        <v>87</v>
      </c>
      <c r="Y23" s="86" t="s">
        <v>75</v>
      </c>
      <c r="Z23" s="80" t="s">
        <v>87</v>
      </c>
      <c r="AA23" s="84" t="s">
        <v>87</v>
      </c>
      <c r="AB23" s="33" t="s">
        <v>87</v>
      </c>
      <c r="AC23" s="107" t="s">
        <v>75</v>
      </c>
      <c r="AD23" s="87">
        <v>24</v>
      </c>
      <c r="AE23" s="88">
        <v>0</v>
      </c>
    </row>
    <row r="24" spans="1:31" s="55" customFormat="1" ht="13.5" customHeight="1" outlineLevel="2">
      <c r="A24" s="39" t="s">
        <v>48</v>
      </c>
      <c r="B24" s="73" t="s">
        <v>86</v>
      </c>
      <c r="C24" s="90" t="s">
        <v>75</v>
      </c>
      <c r="D24" s="91" t="s">
        <v>75</v>
      </c>
      <c r="E24" s="90" t="s">
        <v>75</v>
      </c>
      <c r="F24" s="91" t="s">
        <v>75</v>
      </c>
      <c r="G24" s="94" t="s">
        <v>86</v>
      </c>
      <c r="H24" s="92">
        <v>21</v>
      </c>
      <c r="I24" s="89" t="s">
        <v>75</v>
      </c>
      <c r="J24" s="93" t="s">
        <v>87</v>
      </c>
      <c r="K24" s="91" t="s">
        <v>75</v>
      </c>
      <c r="L24" s="94" t="s">
        <v>87</v>
      </c>
      <c r="M24" s="91" t="s">
        <v>87</v>
      </c>
      <c r="N24" s="90" t="s">
        <v>75</v>
      </c>
      <c r="O24" s="91" t="s">
        <v>87</v>
      </c>
      <c r="P24" s="95" t="s">
        <v>87</v>
      </c>
      <c r="Q24" s="97" t="s">
        <v>75</v>
      </c>
      <c r="R24" s="90" t="s">
        <v>75</v>
      </c>
      <c r="S24" s="96" t="s">
        <v>75</v>
      </c>
      <c r="T24" s="95" t="s">
        <v>87</v>
      </c>
      <c r="U24" s="97" t="s">
        <v>87</v>
      </c>
      <c r="V24" s="91" t="s">
        <v>87</v>
      </c>
      <c r="W24" s="90" t="s">
        <v>75</v>
      </c>
      <c r="X24" s="98" t="s">
        <v>87</v>
      </c>
      <c r="Y24" s="45" t="s">
        <v>87</v>
      </c>
      <c r="Z24" s="42" t="s">
        <v>87</v>
      </c>
      <c r="AA24" s="40" t="s">
        <v>87</v>
      </c>
      <c r="AB24" s="41" t="s">
        <v>87</v>
      </c>
      <c r="AC24" s="101" t="s">
        <v>75</v>
      </c>
      <c r="AD24" s="102">
        <v>53</v>
      </c>
      <c r="AE24" s="54">
        <v>1</v>
      </c>
    </row>
    <row r="25" spans="1:31" s="55" customFormat="1" ht="13.5" customHeight="1" outlineLevel="2">
      <c r="A25" s="56" t="s">
        <v>49</v>
      </c>
      <c r="B25" s="73" t="s">
        <v>86</v>
      </c>
      <c r="C25" s="60" t="s">
        <v>75</v>
      </c>
      <c r="D25" s="61" t="s">
        <v>75</v>
      </c>
      <c r="E25" s="60" t="s">
        <v>75</v>
      </c>
      <c r="F25" s="61" t="s">
        <v>75</v>
      </c>
      <c r="G25" s="62" t="s">
        <v>86</v>
      </c>
      <c r="H25" s="103">
        <v>16</v>
      </c>
      <c r="I25" s="73" t="s">
        <v>75</v>
      </c>
      <c r="J25" s="75" t="s">
        <v>87</v>
      </c>
      <c r="K25" s="61" t="s">
        <v>75</v>
      </c>
      <c r="L25" s="62" t="s">
        <v>87</v>
      </c>
      <c r="M25" s="61" t="s">
        <v>87</v>
      </c>
      <c r="N25" s="60" t="s">
        <v>75</v>
      </c>
      <c r="O25" s="61" t="s">
        <v>87</v>
      </c>
      <c r="P25" s="76" t="s">
        <v>87</v>
      </c>
      <c r="Q25" s="61" t="s">
        <v>75</v>
      </c>
      <c r="R25" s="60" t="s">
        <v>75</v>
      </c>
      <c r="S25" s="77" t="s">
        <v>75</v>
      </c>
      <c r="T25" s="76" t="s">
        <v>87</v>
      </c>
      <c r="U25" s="57" t="s">
        <v>87</v>
      </c>
      <c r="V25" s="61" t="s">
        <v>87</v>
      </c>
      <c r="W25" s="60" t="s">
        <v>75</v>
      </c>
      <c r="X25" s="78" t="s">
        <v>87</v>
      </c>
      <c r="Y25" s="70" t="s">
        <v>75</v>
      </c>
      <c r="Z25" s="61" t="s">
        <v>87</v>
      </c>
      <c r="AA25" s="57" t="s">
        <v>87</v>
      </c>
      <c r="AB25" s="60" t="s">
        <v>87</v>
      </c>
      <c r="AC25" s="104" t="s">
        <v>75</v>
      </c>
      <c r="AD25" s="105">
        <v>44</v>
      </c>
      <c r="AE25" s="72">
        <v>3</v>
      </c>
    </row>
    <row r="26" spans="1:31" s="55" customFormat="1" ht="13.5" customHeight="1" outlineLevel="2">
      <c r="A26" s="56" t="s">
        <v>50</v>
      </c>
      <c r="B26" s="73" t="s">
        <v>86</v>
      </c>
      <c r="C26" s="60" t="s">
        <v>75</v>
      </c>
      <c r="D26" s="61" t="s">
        <v>75</v>
      </c>
      <c r="E26" s="60" t="s">
        <v>75</v>
      </c>
      <c r="F26" s="61" t="s">
        <v>75</v>
      </c>
      <c r="G26" s="62" t="s">
        <v>86</v>
      </c>
      <c r="H26" s="103">
        <v>21</v>
      </c>
      <c r="I26" s="73" t="s">
        <v>87</v>
      </c>
      <c r="J26" s="75" t="s">
        <v>87</v>
      </c>
      <c r="K26" s="61" t="s">
        <v>75</v>
      </c>
      <c r="L26" s="62" t="s">
        <v>87</v>
      </c>
      <c r="M26" s="61" t="s">
        <v>75</v>
      </c>
      <c r="N26" s="60" t="s">
        <v>87</v>
      </c>
      <c r="O26" s="61" t="s">
        <v>75</v>
      </c>
      <c r="P26" s="76" t="s">
        <v>87</v>
      </c>
      <c r="Q26" s="61" t="s">
        <v>75</v>
      </c>
      <c r="R26" s="60" t="s">
        <v>87</v>
      </c>
      <c r="S26" s="77" t="s">
        <v>75</v>
      </c>
      <c r="T26" s="76" t="s">
        <v>75</v>
      </c>
      <c r="U26" s="57" t="s">
        <v>75</v>
      </c>
      <c r="V26" s="61" t="s">
        <v>87</v>
      </c>
      <c r="W26" s="60" t="s">
        <v>87</v>
      </c>
      <c r="X26" s="78" t="s">
        <v>87</v>
      </c>
      <c r="Y26" s="70" t="s">
        <v>87</v>
      </c>
      <c r="Z26" s="61" t="s">
        <v>87</v>
      </c>
      <c r="AA26" s="57" t="s">
        <v>87</v>
      </c>
      <c r="AB26" s="60" t="s">
        <v>87</v>
      </c>
      <c r="AC26" s="104" t="s">
        <v>75</v>
      </c>
      <c r="AD26" s="105">
        <v>15</v>
      </c>
      <c r="AE26" s="72">
        <v>0</v>
      </c>
    </row>
    <row r="27" spans="1:31" s="55" customFormat="1" ht="13.5" customHeight="1" outlineLevel="2" thickBot="1">
      <c r="A27" s="108" t="s">
        <v>51</v>
      </c>
      <c r="B27" s="73" t="s">
        <v>86</v>
      </c>
      <c r="C27" s="109" t="s">
        <v>75</v>
      </c>
      <c r="D27" s="110" t="s">
        <v>75</v>
      </c>
      <c r="E27" s="109" t="s">
        <v>75</v>
      </c>
      <c r="F27" s="110" t="s">
        <v>75</v>
      </c>
      <c r="G27" s="111" t="s">
        <v>86</v>
      </c>
      <c r="H27" s="106">
        <v>24</v>
      </c>
      <c r="I27" s="73" t="s">
        <v>75</v>
      </c>
      <c r="J27" s="112" t="s">
        <v>87</v>
      </c>
      <c r="K27" s="110" t="s">
        <v>75</v>
      </c>
      <c r="L27" s="111" t="s">
        <v>87</v>
      </c>
      <c r="M27" s="61" t="s">
        <v>87</v>
      </c>
      <c r="N27" s="109" t="s">
        <v>75</v>
      </c>
      <c r="O27" s="61" t="s">
        <v>87</v>
      </c>
      <c r="P27" s="113" t="s">
        <v>87</v>
      </c>
      <c r="Q27" s="110" t="s">
        <v>87</v>
      </c>
      <c r="R27" s="109" t="s">
        <v>75</v>
      </c>
      <c r="S27" s="114" t="s">
        <v>75</v>
      </c>
      <c r="T27" s="113" t="s">
        <v>87</v>
      </c>
      <c r="U27" s="57" t="s">
        <v>87</v>
      </c>
      <c r="V27" s="110" t="s">
        <v>87</v>
      </c>
      <c r="W27" s="60" t="s">
        <v>75</v>
      </c>
      <c r="X27" s="69" t="s">
        <v>87</v>
      </c>
      <c r="Y27" s="86" t="s">
        <v>87</v>
      </c>
      <c r="Z27" s="80" t="s">
        <v>87</v>
      </c>
      <c r="AA27" s="84" t="s">
        <v>87</v>
      </c>
      <c r="AB27" s="33" t="s">
        <v>87</v>
      </c>
      <c r="AC27" s="107" t="s">
        <v>75</v>
      </c>
      <c r="AD27" s="87">
        <v>36</v>
      </c>
      <c r="AE27" s="88">
        <v>4</v>
      </c>
    </row>
    <row r="28" spans="1:31" s="55" customFormat="1" ht="13.5" customHeight="1" outlineLevel="1" thickBot="1">
      <c r="A28" s="115" t="s">
        <v>52</v>
      </c>
      <c r="B28" s="115">
        <f t="shared" ref="B28:G28" si="0">COUNTIF(B9:B27,"○")</f>
        <v>2</v>
      </c>
      <c r="C28" s="116">
        <f t="shared" si="0"/>
        <v>18</v>
      </c>
      <c r="D28" s="117">
        <f t="shared" si="0"/>
        <v>16</v>
      </c>
      <c r="E28" s="116">
        <f t="shared" si="0"/>
        <v>19</v>
      </c>
      <c r="F28" s="117">
        <f t="shared" si="0"/>
        <v>19</v>
      </c>
      <c r="G28" s="118">
        <f t="shared" si="0"/>
        <v>8</v>
      </c>
      <c r="H28" s="119" t="s">
        <v>53</v>
      </c>
      <c r="I28" s="115">
        <f t="shared" ref="I28:AC28" si="1">COUNTIF(I9:I27,"○")</f>
        <v>18</v>
      </c>
      <c r="J28" s="120">
        <f t="shared" si="1"/>
        <v>0</v>
      </c>
      <c r="K28" s="117">
        <f t="shared" si="1"/>
        <v>19</v>
      </c>
      <c r="L28" s="118">
        <f t="shared" si="1"/>
        <v>1</v>
      </c>
      <c r="M28" s="117">
        <f t="shared" si="1"/>
        <v>13</v>
      </c>
      <c r="N28" s="116">
        <f t="shared" si="1"/>
        <v>5</v>
      </c>
      <c r="O28" s="117">
        <f t="shared" si="1"/>
        <v>5</v>
      </c>
      <c r="P28" s="121">
        <f t="shared" si="1"/>
        <v>1</v>
      </c>
      <c r="Q28" s="117">
        <f t="shared" si="1"/>
        <v>16</v>
      </c>
      <c r="R28" s="116">
        <f t="shared" si="1"/>
        <v>5</v>
      </c>
      <c r="S28" s="120">
        <f t="shared" si="1"/>
        <v>18</v>
      </c>
      <c r="T28" s="121">
        <f t="shared" si="1"/>
        <v>4</v>
      </c>
      <c r="U28" s="122">
        <f t="shared" si="1"/>
        <v>7</v>
      </c>
      <c r="V28" s="117">
        <f t="shared" si="1"/>
        <v>2</v>
      </c>
      <c r="W28" s="116">
        <f t="shared" si="1"/>
        <v>12</v>
      </c>
      <c r="X28" s="123">
        <f t="shared" si="1"/>
        <v>1</v>
      </c>
      <c r="Y28" s="124">
        <f t="shared" si="1"/>
        <v>8</v>
      </c>
      <c r="Z28" s="117">
        <f t="shared" si="1"/>
        <v>3</v>
      </c>
      <c r="AA28" s="122">
        <f t="shared" si="1"/>
        <v>1</v>
      </c>
      <c r="AB28" s="116">
        <f t="shared" si="1"/>
        <v>1</v>
      </c>
      <c r="AC28" s="125">
        <f t="shared" si="1"/>
        <v>19</v>
      </c>
      <c r="AD28" s="126">
        <f>SUM(AD9:AD27)</f>
        <v>1016</v>
      </c>
      <c r="AE28" s="127">
        <f>SUM(AE9:AE27)</f>
        <v>56</v>
      </c>
    </row>
    <row r="29" spans="1:31" s="55" customFormat="1" ht="13.5" customHeight="1" outlineLevel="2">
      <c r="A29" s="39" t="s">
        <v>54</v>
      </c>
      <c r="B29" s="89" t="s">
        <v>86</v>
      </c>
      <c r="C29" s="90" t="s">
        <v>75</v>
      </c>
      <c r="D29" s="61" t="s">
        <v>75</v>
      </c>
      <c r="E29" s="90" t="s">
        <v>86</v>
      </c>
      <c r="F29" s="61" t="s">
        <v>75</v>
      </c>
      <c r="G29" s="47" t="s">
        <v>86</v>
      </c>
      <c r="H29" s="45">
        <v>27</v>
      </c>
      <c r="I29" s="89" t="s">
        <v>75</v>
      </c>
      <c r="J29" s="93" t="s">
        <v>87</v>
      </c>
      <c r="K29" s="91" t="s">
        <v>75</v>
      </c>
      <c r="L29" s="94" t="s">
        <v>87</v>
      </c>
      <c r="M29" s="61" t="s">
        <v>87</v>
      </c>
      <c r="N29" s="90" t="s">
        <v>87</v>
      </c>
      <c r="O29" s="91" t="s">
        <v>75</v>
      </c>
      <c r="P29" s="95" t="s">
        <v>75</v>
      </c>
      <c r="Q29" s="91" t="s">
        <v>75</v>
      </c>
      <c r="R29" s="90" t="s">
        <v>87</v>
      </c>
      <c r="S29" s="96" t="s">
        <v>75</v>
      </c>
      <c r="T29" s="76" t="s">
        <v>75</v>
      </c>
      <c r="U29" s="57" t="s">
        <v>87</v>
      </c>
      <c r="V29" s="110" t="s">
        <v>87</v>
      </c>
      <c r="W29" s="60" t="s">
        <v>75</v>
      </c>
      <c r="X29" s="98" t="s">
        <v>87</v>
      </c>
      <c r="Y29" s="45" t="s">
        <v>75</v>
      </c>
      <c r="Z29" s="42" t="s">
        <v>87</v>
      </c>
      <c r="AA29" s="40" t="s">
        <v>87</v>
      </c>
      <c r="AB29" s="41" t="s">
        <v>87</v>
      </c>
      <c r="AC29" s="101" t="s">
        <v>75</v>
      </c>
      <c r="AD29" s="102">
        <v>5</v>
      </c>
      <c r="AE29" s="54">
        <v>0</v>
      </c>
    </row>
    <row r="30" spans="1:31" s="55" customFormat="1" ht="13.5" customHeight="1" outlineLevel="2">
      <c r="A30" s="56" t="s">
        <v>55</v>
      </c>
      <c r="B30" s="73" t="s">
        <v>86</v>
      </c>
      <c r="C30" s="60" t="s">
        <v>75</v>
      </c>
      <c r="D30" s="61" t="s">
        <v>75</v>
      </c>
      <c r="E30" s="60" t="s">
        <v>75</v>
      </c>
      <c r="F30" s="61" t="s">
        <v>75</v>
      </c>
      <c r="G30" s="62" t="s">
        <v>86</v>
      </c>
      <c r="H30" s="70">
        <v>14</v>
      </c>
      <c r="I30" s="128" t="s">
        <v>87</v>
      </c>
      <c r="J30" s="75" t="s">
        <v>87</v>
      </c>
      <c r="K30" s="61" t="s">
        <v>75</v>
      </c>
      <c r="L30" s="62" t="s">
        <v>87</v>
      </c>
      <c r="M30" s="61" t="s">
        <v>87</v>
      </c>
      <c r="N30" s="60" t="s">
        <v>87</v>
      </c>
      <c r="O30" s="61"/>
      <c r="P30" s="76" t="s">
        <v>75</v>
      </c>
      <c r="Q30" s="61" t="s">
        <v>75</v>
      </c>
      <c r="R30" s="60" t="s">
        <v>87</v>
      </c>
      <c r="S30" s="96" t="s">
        <v>75</v>
      </c>
      <c r="T30" s="76" t="s">
        <v>75</v>
      </c>
      <c r="U30" s="57" t="s">
        <v>87</v>
      </c>
      <c r="V30" s="61" t="s">
        <v>87</v>
      </c>
      <c r="W30" s="60" t="s">
        <v>75</v>
      </c>
      <c r="X30" s="78" t="s">
        <v>87</v>
      </c>
      <c r="Y30" s="70" t="s">
        <v>87</v>
      </c>
      <c r="Z30" s="61" t="s">
        <v>87</v>
      </c>
      <c r="AA30" s="57" t="s">
        <v>87</v>
      </c>
      <c r="AB30" s="60" t="s">
        <v>75</v>
      </c>
      <c r="AC30" s="104" t="s">
        <v>75</v>
      </c>
      <c r="AD30" s="105">
        <v>38</v>
      </c>
      <c r="AE30" s="72">
        <v>0</v>
      </c>
    </row>
    <row r="31" spans="1:31" s="55" customFormat="1" ht="13.5" customHeight="1" outlineLevel="2">
      <c r="A31" s="56" t="s">
        <v>56</v>
      </c>
      <c r="B31" s="73" t="s">
        <v>86</v>
      </c>
      <c r="C31" s="60" t="s">
        <v>75</v>
      </c>
      <c r="D31" s="60" t="s">
        <v>75</v>
      </c>
      <c r="E31" s="60" t="s">
        <v>75</v>
      </c>
      <c r="F31" s="61" t="s">
        <v>75</v>
      </c>
      <c r="G31" s="62" t="s">
        <v>75</v>
      </c>
      <c r="H31" s="70">
        <v>19</v>
      </c>
      <c r="I31" s="57" t="s">
        <v>87</v>
      </c>
      <c r="J31" s="129" t="s">
        <v>87</v>
      </c>
      <c r="K31" s="61" t="s">
        <v>75</v>
      </c>
      <c r="L31" s="62" t="s">
        <v>87</v>
      </c>
      <c r="M31" s="61" t="s">
        <v>87</v>
      </c>
      <c r="N31" s="60" t="s">
        <v>87</v>
      </c>
      <c r="O31" s="61"/>
      <c r="P31" s="76" t="s">
        <v>75</v>
      </c>
      <c r="Q31" s="61" t="s">
        <v>75</v>
      </c>
      <c r="R31" s="60" t="s">
        <v>87</v>
      </c>
      <c r="S31" s="77" t="s">
        <v>75</v>
      </c>
      <c r="T31" s="76" t="s">
        <v>75</v>
      </c>
      <c r="U31" s="57" t="s">
        <v>87</v>
      </c>
      <c r="V31" s="61" t="s">
        <v>87</v>
      </c>
      <c r="W31" s="60" t="s">
        <v>75</v>
      </c>
      <c r="X31" s="78" t="s">
        <v>75</v>
      </c>
      <c r="Y31" s="70" t="s">
        <v>75</v>
      </c>
      <c r="Z31" s="61" t="s">
        <v>87</v>
      </c>
      <c r="AA31" s="57" t="s">
        <v>87</v>
      </c>
      <c r="AB31" s="60" t="s">
        <v>87</v>
      </c>
      <c r="AC31" s="104" t="s">
        <v>75</v>
      </c>
      <c r="AD31" s="105">
        <v>18</v>
      </c>
      <c r="AE31" s="72">
        <v>0</v>
      </c>
    </row>
    <row r="32" spans="1:31" s="55" customFormat="1" ht="13.5" customHeight="1" outlineLevel="2" thickBot="1">
      <c r="A32" s="79" t="s">
        <v>57</v>
      </c>
      <c r="B32" s="128" t="s">
        <v>86</v>
      </c>
      <c r="C32" s="109" t="s">
        <v>75</v>
      </c>
      <c r="D32" s="110" t="s">
        <v>75</v>
      </c>
      <c r="E32" s="109" t="s">
        <v>75</v>
      </c>
      <c r="F32" s="110" t="s">
        <v>75</v>
      </c>
      <c r="G32" s="111" t="s">
        <v>75</v>
      </c>
      <c r="H32" s="86">
        <v>16</v>
      </c>
      <c r="I32" s="64" t="s">
        <v>87</v>
      </c>
      <c r="J32" s="112" t="s">
        <v>87</v>
      </c>
      <c r="K32" s="110" t="s">
        <v>75</v>
      </c>
      <c r="L32" s="81" t="s">
        <v>87</v>
      </c>
      <c r="M32" s="110" t="s">
        <v>87</v>
      </c>
      <c r="N32" s="109" t="s">
        <v>87</v>
      </c>
      <c r="O32" s="110"/>
      <c r="P32" s="113" t="s">
        <v>75</v>
      </c>
      <c r="Q32" s="110" t="s">
        <v>75</v>
      </c>
      <c r="R32" s="109" t="s">
        <v>87</v>
      </c>
      <c r="S32" s="114" t="s">
        <v>75</v>
      </c>
      <c r="T32" s="113" t="s">
        <v>75</v>
      </c>
      <c r="U32" s="130" t="s">
        <v>87</v>
      </c>
      <c r="V32" s="110" t="s">
        <v>87</v>
      </c>
      <c r="W32" s="109"/>
      <c r="X32" s="69" t="s">
        <v>75</v>
      </c>
      <c r="Y32" s="86" t="s">
        <v>87</v>
      </c>
      <c r="Z32" s="80" t="s">
        <v>87</v>
      </c>
      <c r="AA32" s="84" t="s">
        <v>87</v>
      </c>
      <c r="AB32" s="33" t="s">
        <v>87</v>
      </c>
      <c r="AC32" s="107" t="s">
        <v>75</v>
      </c>
      <c r="AD32" s="87">
        <v>7</v>
      </c>
      <c r="AE32" s="88">
        <v>0</v>
      </c>
    </row>
    <row r="33" spans="1:31" s="55" customFormat="1" ht="13.5" customHeight="1" outlineLevel="2">
      <c r="A33" s="39" t="s">
        <v>58</v>
      </c>
      <c r="B33" s="100" t="s">
        <v>86</v>
      </c>
      <c r="C33" s="41" t="s">
        <v>75</v>
      </c>
      <c r="D33" s="42" t="s">
        <v>75</v>
      </c>
      <c r="E33" s="41" t="s">
        <v>75</v>
      </c>
      <c r="F33" s="42" t="s">
        <v>75</v>
      </c>
      <c r="G33" s="47" t="s">
        <v>75</v>
      </c>
      <c r="H33" s="131">
        <v>16</v>
      </c>
      <c r="I33" s="100" t="s">
        <v>75</v>
      </c>
      <c r="J33" s="46" t="s">
        <v>87</v>
      </c>
      <c r="K33" s="42" t="s">
        <v>75</v>
      </c>
      <c r="L33" s="94" t="s">
        <v>87</v>
      </c>
      <c r="M33" s="42" t="s">
        <v>87</v>
      </c>
      <c r="N33" s="41" t="s">
        <v>75</v>
      </c>
      <c r="O33" s="42" t="s">
        <v>87</v>
      </c>
      <c r="P33" s="49" t="s">
        <v>87</v>
      </c>
      <c r="Q33" s="42" t="s">
        <v>87</v>
      </c>
      <c r="R33" s="41" t="s">
        <v>75</v>
      </c>
      <c r="S33" s="48" t="s">
        <v>75</v>
      </c>
      <c r="T33" s="49" t="s">
        <v>75</v>
      </c>
      <c r="U33" s="40" t="s">
        <v>87</v>
      </c>
      <c r="V33" s="42" t="s">
        <v>75</v>
      </c>
      <c r="W33" s="41" t="s">
        <v>75</v>
      </c>
      <c r="X33" s="51" t="s">
        <v>87</v>
      </c>
      <c r="Y33" s="45" t="s">
        <v>87</v>
      </c>
      <c r="Z33" s="42" t="s">
        <v>87</v>
      </c>
      <c r="AA33" s="40" t="s">
        <v>87</v>
      </c>
      <c r="AB33" s="41" t="s">
        <v>87</v>
      </c>
      <c r="AC33" s="101" t="s">
        <v>75</v>
      </c>
      <c r="AD33" s="102">
        <v>16</v>
      </c>
      <c r="AE33" s="54">
        <v>0</v>
      </c>
    </row>
    <row r="34" spans="1:31" s="55" customFormat="1" ht="13.5" customHeight="1" outlineLevel="2">
      <c r="A34" s="56" t="s">
        <v>59</v>
      </c>
      <c r="B34" s="73" t="s">
        <v>86</v>
      </c>
      <c r="C34" s="60" t="s">
        <v>75</v>
      </c>
      <c r="D34" s="61" t="s">
        <v>75</v>
      </c>
      <c r="E34" s="60" t="s">
        <v>75</v>
      </c>
      <c r="F34" s="61" t="s">
        <v>75</v>
      </c>
      <c r="G34" s="62" t="s">
        <v>75</v>
      </c>
      <c r="H34" s="70">
        <v>13</v>
      </c>
      <c r="I34" s="73" t="s">
        <v>87</v>
      </c>
      <c r="J34" s="75" t="s">
        <v>87</v>
      </c>
      <c r="K34" s="61" t="s">
        <v>75</v>
      </c>
      <c r="L34" s="62" t="s">
        <v>87</v>
      </c>
      <c r="M34" s="61" t="s">
        <v>87</v>
      </c>
      <c r="N34" s="60" t="s">
        <v>75</v>
      </c>
      <c r="O34" s="61" t="s">
        <v>87</v>
      </c>
      <c r="P34" s="76" t="s">
        <v>87</v>
      </c>
      <c r="Q34" s="61" t="s">
        <v>87</v>
      </c>
      <c r="R34" s="60" t="s">
        <v>75</v>
      </c>
      <c r="S34" s="77" t="s">
        <v>75</v>
      </c>
      <c r="T34" s="76" t="s">
        <v>75</v>
      </c>
      <c r="U34" s="57" t="s">
        <v>87</v>
      </c>
      <c r="V34" s="61" t="s">
        <v>75</v>
      </c>
      <c r="W34" s="60" t="s">
        <v>75</v>
      </c>
      <c r="X34" s="78" t="s">
        <v>87</v>
      </c>
      <c r="Y34" s="70" t="s">
        <v>75</v>
      </c>
      <c r="Z34" s="61" t="s">
        <v>87</v>
      </c>
      <c r="AA34" s="57" t="s">
        <v>87</v>
      </c>
      <c r="AB34" s="60" t="s">
        <v>87</v>
      </c>
      <c r="AC34" s="104" t="s">
        <v>75</v>
      </c>
      <c r="AD34" s="105">
        <v>21</v>
      </c>
      <c r="AE34" s="72">
        <v>0</v>
      </c>
    </row>
    <row r="35" spans="1:31" s="55" customFormat="1" ht="13.5" customHeight="1" outlineLevel="2">
      <c r="A35" s="56" t="s">
        <v>60</v>
      </c>
      <c r="B35" s="73" t="s">
        <v>86</v>
      </c>
      <c r="C35" s="60" t="s">
        <v>75</v>
      </c>
      <c r="D35" s="61" t="s">
        <v>75</v>
      </c>
      <c r="E35" s="60" t="s">
        <v>75</v>
      </c>
      <c r="F35" s="61" t="s">
        <v>75</v>
      </c>
      <c r="G35" s="62" t="s">
        <v>75</v>
      </c>
      <c r="H35" s="70">
        <v>14</v>
      </c>
      <c r="I35" s="73" t="s">
        <v>87</v>
      </c>
      <c r="J35" s="75" t="s">
        <v>87</v>
      </c>
      <c r="K35" s="61" t="s">
        <v>75</v>
      </c>
      <c r="L35" s="62" t="s">
        <v>87</v>
      </c>
      <c r="M35" s="61" t="s">
        <v>87</v>
      </c>
      <c r="N35" s="60" t="s">
        <v>75</v>
      </c>
      <c r="O35" s="61" t="s">
        <v>87</v>
      </c>
      <c r="P35" s="76" t="s">
        <v>87</v>
      </c>
      <c r="Q35" s="61" t="s">
        <v>87</v>
      </c>
      <c r="R35" s="60" t="s">
        <v>75</v>
      </c>
      <c r="S35" s="77" t="s">
        <v>75</v>
      </c>
      <c r="T35" s="76" t="s">
        <v>75</v>
      </c>
      <c r="U35" s="57" t="s">
        <v>87</v>
      </c>
      <c r="V35" s="61" t="s">
        <v>75</v>
      </c>
      <c r="W35" s="60" t="s">
        <v>75</v>
      </c>
      <c r="X35" s="78" t="s">
        <v>87</v>
      </c>
      <c r="Y35" s="70" t="s">
        <v>87</v>
      </c>
      <c r="Z35" s="61" t="s">
        <v>75</v>
      </c>
      <c r="AA35" s="57" t="s">
        <v>87</v>
      </c>
      <c r="AB35" s="60" t="s">
        <v>87</v>
      </c>
      <c r="AC35" s="104" t="s">
        <v>75</v>
      </c>
      <c r="AD35" s="105">
        <v>13</v>
      </c>
      <c r="AE35" s="72">
        <v>1</v>
      </c>
    </row>
    <row r="36" spans="1:31" s="55" customFormat="1" ht="13.5" customHeight="1" outlineLevel="2">
      <c r="A36" s="56" t="s">
        <v>61</v>
      </c>
      <c r="B36" s="73" t="s">
        <v>86</v>
      </c>
      <c r="C36" s="60" t="s">
        <v>75</v>
      </c>
      <c r="D36" s="61" t="s">
        <v>75</v>
      </c>
      <c r="E36" s="60" t="s">
        <v>75</v>
      </c>
      <c r="F36" s="61" t="s">
        <v>75</v>
      </c>
      <c r="G36" s="62" t="s">
        <v>75</v>
      </c>
      <c r="H36" s="70">
        <v>16</v>
      </c>
      <c r="I36" s="73" t="s">
        <v>87</v>
      </c>
      <c r="J36" s="75" t="s">
        <v>87</v>
      </c>
      <c r="K36" s="61" t="s">
        <v>75</v>
      </c>
      <c r="L36" s="62" t="s">
        <v>87</v>
      </c>
      <c r="M36" s="61" t="s">
        <v>87</v>
      </c>
      <c r="N36" s="60" t="s">
        <v>75</v>
      </c>
      <c r="O36" s="61" t="s">
        <v>87</v>
      </c>
      <c r="P36" s="76" t="s">
        <v>87</v>
      </c>
      <c r="Q36" s="61" t="s">
        <v>87</v>
      </c>
      <c r="R36" s="60" t="s">
        <v>75</v>
      </c>
      <c r="S36" s="77" t="s">
        <v>75</v>
      </c>
      <c r="T36" s="76" t="s">
        <v>75</v>
      </c>
      <c r="U36" s="57" t="s">
        <v>87</v>
      </c>
      <c r="V36" s="61" t="s">
        <v>87</v>
      </c>
      <c r="W36" s="60" t="s">
        <v>75</v>
      </c>
      <c r="X36" s="78" t="s">
        <v>87</v>
      </c>
      <c r="Y36" s="70" t="s">
        <v>75</v>
      </c>
      <c r="Z36" s="73" t="s">
        <v>87</v>
      </c>
      <c r="AA36" s="57" t="s">
        <v>87</v>
      </c>
      <c r="AB36" s="60" t="s">
        <v>87</v>
      </c>
      <c r="AC36" s="104" t="s">
        <v>75</v>
      </c>
      <c r="AD36" s="105">
        <v>24</v>
      </c>
      <c r="AE36" s="72">
        <v>1</v>
      </c>
    </row>
    <row r="37" spans="1:31" s="55" customFormat="1" ht="13.5" customHeight="1" outlineLevel="2" thickBot="1">
      <c r="A37" s="79" t="s">
        <v>62</v>
      </c>
      <c r="B37" s="32" t="s">
        <v>86</v>
      </c>
      <c r="C37" s="33" t="s">
        <v>75</v>
      </c>
      <c r="D37" s="80" t="s">
        <v>75</v>
      </c>
      <c r="E37" s="33" t="s">
        <v>75</v>
      </c>
      <c r="F37" s="80" t="s">
        <v>75</v>
      </c>
      <c r="G37" s="81" t="s">
        <v>86</v>
      </c>
      <c r="H37" s="132">
        <v>19</v>
      </c>
      <c r="I37" s="32" t="s">
        <v>87</v>
      </c>
      <c r="J37" s="29" t="s">
        <v>87</v>
      </c>
      <c r="K37" s="80" t="s">
        <v>75</v>
      </c>
      <c r="L37" s="81" t="s">
        <v>75</v>
      </c>
      <c r="M37" s="80" t="s">
        <v>87</v>
      </c>
      <c r="N37" s="33" t="s">
        <v>75</v>
      </c>
      <c r="O37" s="80" t="s">
        <v>87</v>
      </c>
      <c r="P37" s="30" t="s">
        <v>87</v>
      </c>
      <c r="Q37" s="80" t="s">
        <v>75</v>
      </c>
      <c r="R37" s="33" t="s">
        <v>75</v>
      </c>
      <c r="S37" s="83" t="s">
        <v>75</v>
      </c>
      <c r="T37" s="30" t="s">
        <v>87</v>
      </c>
      <c r="U37" s="84" t="s">
        <v>87</v>
      </c>
      <c r="V37" s="80" t="s">
        <v>87</v>
      </c>
      <c r="W37" s="33" t="s">
        <v>75</v>
      </c>
      <c r="X37" s="30" t="s">
        <v>87</v>
      </c>
      <c r="Y37" s="86" t="s">
        <v>75</v>
      </c>
      <c r="Z37" s="80" t="s">
        <v>87</v>
      </c>
      <c r="AA37" s="84" t="s">
        <v>87</v>
      </c>
      <c r="AB37" s="33" t="s">
        <v>87</v>
      </c>
      <c r="AC37" s="107" t="s">
        <v>75</v>
      </c>
      <c r="AD37" s="87">
        <v>19</v>
      </c>
      <c r="AE37" s="88">
        <v>0</v>
      </c>
    </row>
    <row r="38" spans="1:31" s="55" customFormat="1" ht="13.5" customHeight="1" outlineLevel="2">
      <c r="A38" s="39" t="s">
        <v>63</v>
      </c>
      <c r="B38" s="89" t="s">
        <v>86</v>
      </c>
      <c r="C38" s="90" t="s">
        <v>75</v>
      </c>
      <c r="D38" s="91" t="s">
        <v>75</v>
      </c>
      <c r="E38" s="90" t="s">
        <v>75</v>
      </c>
      <c r="F38" s="91" t="s">
        <v>75</v>
      </c>
      <c r="G38" s="47" t="s">
        <v>86</v>
      </c>
      <c r="H38" s="45">
        <v>17</v>
      </c>
      <c r="I38" s="89" t="s">
        <v>87</v>
      </c>
      <c r="J38" s="93" t="s">
        <v>87</v>
      </c>
      <c r="K38" s="91" t="s">
        <v>75</v>
      </c>
      <c r="L38" s="94" t="s">
        <v>87</v>
      </c>
      <c r="M38" s="91" t="s">
        <v>75</v>
      </c>
      <c r="N38" s="90" t="s">
        <v>87</v>
      </c>
      <c r="O38" s="91" t="s">
        <v>75</v>
      </c>
      <c r="P38" s="95" t="s">
        <v>87</v>
      </c>
      <c r="Q38" s="91" t="s">
        <v>75</v>
      </c>
      <c r="R38" s="90" t="s">
        <v>87</v>
      </c>
      <c r="S38" s="96" t="s">
        <v>75</v>
      </c>
      <c r="T38" s="95" t="s">
        <v>87</v>
      </c>
      <c r="U38" s="97" t="s">
        <v>75</v>
      </c>
      <c r="V38" s="91" t="s">
        <v>87</v>
      </c>
      <c r="W38" s="90" t="s">
        <v>87</v>
      </c>
      <c r="X38" s="98" t="s">
        <v>87</v>
      </c>
      <c r="Y38" s="45" t="s">
        <v>87</v>
      </c>
      <c r="Z38" s="42" t="s">
        <v>87</v>
      </c>
      <c r="AA38" s="40" t="s">
        <v>87</v>
      </c>
      <c r="AB38" s="41" t="s">
        <v>87</v>
      </c>
      <c r="AC38" s="101" t="s">
        <v>75</v>
      </c>
      <c r="AD38" s="102">
        <v>4</v>
      </c>
      <c r="AE38" s="54">
        <v>0</v>
      </c>
    </row>
    <row r="39" spans="1:31" s="55" customFormat="1" ht="13.5" customHeight="1" outlineLevel="2">
      <c r="A39" s="56" t="s">
        <v>64</v>
      </c>
      <c r="B39" s="73" t="s">
        <v>86</v>
      </c>
      <c r="C39" s="60" t="s">
        <v>75</v>
      </c>
      <c r="D39" s="61" t="s">
        <v>75</v>
      </c>
      <c r="E39" s="60" t="s">
        <v>75</v>
      </c>
      <c r="F39" s="61" t="s">
        <v>75</v>
      </c>
      <c r="G39" s="62" t="s">
        <v>86</v>
      </c>
      <c r="H39" s="70">
        <v>11</v>
      </c>
      <c r="I39" s="73" t="s">
        <v>87</v>
      </c>
      <c r="J39" s="75" t="s">
        <v>87</v>
      </c>
      <c r="K39" s="61" t="s">
        <v>75</v>
      </c>
      <c r="L39" s="62" t="s">
        <v>87</v>
      </c>
      <c r="M39" s="61" t="s">
        <v>87</v>
      </c>
      <c r="N39" s="60" t="s">
        <v>75</v>
      </c>
      <c r="O39" s="61" t="s">
        <v>87</v>
      </c>
      <c r="P39" s="76" t="s">
        <v>87</v>
      </c>
      <c r="Q39" s="61" t="s">
        <v>87</v>
      </c>
      <c r="R39" s="60" t="s">
        <v>75</v>
      </c>
      <c r="S39" s="77" t="s">
        <v>75</v>
      </c>
      <c r="T39" s="76" t="s">
        <v>87</v>
      </c>
      <c r="U39" s="57" t="s">
        <v>87</v>
      </c>
      <c r="V39" s="61" t="s">
        <v>75</v>
      </c>
      <c r="W39" s="60" t="s">
        <v>75</v>
      </c>
      <c r="X39" s="78" t="s">
        <v>87</v>
      </c>
      <c r="Y39" s="70" t="s">
        <v>75</v>
      </c>
      <c r="Z39" s="61" t="s">
        <v>87</v>
      </c>
      <c r="AA39" s="57" t="s">
        <v>87</v>
      </c>
      <c r="AB39" s="60" t="s">
        <v>87</v>
      </c>
      <c r="AC39" s="104" t="s">
        <v>75</v>
      </c>
      <c r="AD39" s="105">
        <v>10</v>
      </c>
      <c r="AE39" s="72">
        <v>0</v>
      </c>
    </row>
    <row r="40" spans="1:31" s="55" customFormat="1" ht="13.5" customHeight="1" outlineLevel="2">
      <c r="A40" s="56" t="s">
        <v>65</v>
      </c>
      <c r="B40" s="73" t="s">
        <v>86</v>
      </c>
      <c r="C40" s="60" t="s">
        <v>75</v>
      </c>
      <c r="D40" s="61" t="s">
        <v>75</v>
      </c>
      <c r="E40" s="60" t="s">
        <v>75</v>
      </c>
      <c r="F40" s="61" t="s">
        <v>75</v>
      </c>
      <c r="G40" s="62" t="s">
        <v>86</v>
      </c>
      <c r="H40" s="70">
        <v>17</v>
      </c>
      <c r="I40" s="73" t="s">
        <v>75</v>
      </c>
      <c r="J40" s="75" t="s">
        <v>87</v>
      </c>
      <c r="K40" s="61" t="s">
        <v>75</v>
      </c>
      <c r="L40" s="62" t="s">
        <v>87</v>
      </c>
      <c r="M40" s="61" t="s">
        <v>87</v>
      </c>
      <c r="N40" s="60" t="s">
        <v>75</v>
      </c>
      <c r="O40" s="61" t="s">
        <v>87</v>
      </c>
      <c r="P40" s="76" t="s">
        <v>87</v>
      </c>
      <c r="Q40" s="61" t="s">
        <v>87</v>
      </c>
      <c r="R40" s="60" t="s">
        <v>75</v>
      </c>
      <c r="S40" s="77" t="s">
        <v>75</v>
      </c>
      <c r="T40" s="76" t="s">
        <v>87</v>
      </c>
      <c r="U40" s="57" t="s">
        <v>87</v>
      </c>
      <c r="V40" s="61" t="s">
        <v>75</v>
      </c>
      <c r="W40" s="60" t="s">
        <v>75</v>
      </c>
      <c r="X40" s="78" t="s">
        <v>87</v>
      </c>
      <c r="Y40" s="70" t="s">
        <v>75</v>
      </c>
      <c r="Z40" s="61" t="s">
        <v>87</v>
      </c>
      <c r="AA40" s="57" t="s">
        <v>87</v>
      </c>
      <c r="AB40" s="60" t="s">
        <v>87</v>
      </c>
      <c r="AC40" s="104" t="s">
        <v>75</v>
      </c>
      <c r="AD40" s="105">
        <v>11</v>
      </c>
      <c r="AE40" s="72">
        <v>0</v>
      </c>
    </row>
    <row r="41" spans="1:31" s="55" customFormat="1" ht="13.5" customHeight="1" outlineLevel="2">
      <c r="A41" s="56" t="s">
        <v>66</v>
      </c>
      <c r="B41" s="73" t="s">
        <v>86</v>
      </c>
      <c r="C41" s="60" t="s">
        <v>75</v>
      </c>
      <c r="D41" s="61" t="s">
        <v>86</v>
      </c>
      <c r="E41" s="60" t="s">
        <v>75</v>
      </c>
      <c r="F41" s="61" t="s">
        <v>75</v>
      </c>
      <c r="G41" s="62" t="s">
        <v>86</v>
      </c>
      <c r="H41" s="70">
        <v>14</v>
      </c>
      <c r="I41" s="73" t="s">
        <v>75</v>
      </c>
      <c r="J41" s="75" t="s">
        <v>87</v>
      </c>
      <c r="K41" s="61" t="s">
        <v>75</v>
      </c>
      <c r="L41" s="62" t="s">
        <v>87</v>
      </c>
      <c r="M41" s="61" t="s">
        <v>87</v>
      </c>
      <c r="N41" s="60" t="s">
        <v>87</v>
      </c>
      <c r="O41" s="61" t="s">
        <v>75</v>
      </c>
      <c r="P41" s="113" t="s">
        <v>75</v>
      </c>
      <c r="Q41" s="61" t="s">
        <v>75</v>
      </c>
      <c r="R41" s="60" t="s">
        <v>87</v>
      </c>
      <c r="S41" s="77" t="s">
        <v>75</v>
      </c>
      <c r="T41" s="76" t="s">
        <v>87</v>
      </c>
      <c r="U41" s="57" t="s">
        <v>87</v>
      </c>
      <c r="V41" s="61" t="s">
        <v>87</v>
      </c>
      <c r="W41" s="60" t="s">
        <v>75</v>
      </c>
      <c r="X41" s="78" t="s">
        <v>87</v>
      </c>
      <c r="Y41" s="70" t="s">
        <v>75</v>
      </c>
      <c r="Z41" s="73" t="s">
        <v>87</v>
      </c>
      <c r="AA41" s="57" t="s">
        <v>87</v>
      </c>
      <c r="AB41" s="60" t="s">
        <v>87</v>
      </c>
      <c r="AC41" s="104" t="s">
        <v>75</v>
      </c>
      <c r="AD41" s="105">
        <v>15</v>
      </c>
      <c r="AE41" s="72">
        <v>4</v>
      </c>
    </row>
    <row r="42" spans="1:31" s="55" customFormat="1" ht="13.5" customHeight="1" outlineLevel="2" thickBot="1">
      <c r="A42" s="79" t="s">
        <v>67</v>
      </c>
      <c r="B42" s="32" t="s">
        <v>86</v>
      </c>
      <c r="C42" s="33" t="s">
        <v>75</v>
      </c>
      <c r="D42" s="80" t="s">
        <v>86</v>
      </c>
      <c r="E42" s="33" t="s">
        <v>75</v>
      </c>
      <c r="F42" s="80" t="s">
        <v>75</v>
      </c>
      <c r="G42" s="81" t="s">
        <v>75</v>
      </c>
      <c r="H42" s="86">
        <v>20</v>
      </c>
      <c r="I42" s="32" t="s">
        <v>75</v>
      </c>
      <c r="J42" s="29" t="s">
        <v>87</v>
      </c>
      <c r="K42" s="80" t="s">
        <v>87</v>
      </c>
      <c r="L42" s="81" t="s">
        <v>87</v>
      </c>
      <c r="M42" s="80" t="s">
        <v>87</v>
      </c>
      <c r="N42" s="33" t="s">
        <v>87</v>
      </c>
      <c r="O42" s="61"/>
      <c r="P42" s="30" t="s">
        <v>75</v>
      </c>
      <c r="Q42" s="80" t="s">
        <v>87</v>
      </c>
      <c r="R42" s="33" t="s">
        <v>87</v>
      </c>
      <c r="S42" s="83" t="s">
        <v>75</v>
      </c>
      <c r="T42" s="30" t="s">
        <v>75</v>
      </c>
      <c r="U42" s="84" t="s">
        <v>87</v>
      </c>
      <c r="V42" s="80" t="s">
        <v>87</v>
      </c>
      <c r="W42" s="33" t="s">
        <v>75</v>
      </c>
      <c r="X42" s="85" t="s">
        <v>87</v>
      </c>
      <c r="Y42" s="86" t="s">
        <v>87</v>
      </c>
      <c r="Z42" s="80" t="s">
        <v>87</v>
      </c>
      <c r="AA42" s="57" t="s">
        <v>75</v>
      </c>
      <c r="AB42" s="60" t="s">
        <v>87</v>
      </c>
      <c r="AC42" s="104" t="s">
        <v>75</v>
      </c>
      <c r="AD42" s="87">
        <v>5</v>
      </c>
      <c r="AE42" s="88">
        <v>0</v>
      </c>
    </row>
    <row r="43" spans="1:31" s="55" customFormat="1" ht="13.5" customHeight="1" outlineLevel="1" thickBot="1">
      <c r="A43" s="115" t="s">
        <v>68</v>
      </c>
      <c r="B43" s="115">
        <f t="shared" ref="B43:G43" si="2">COUNTIF(B29:B42,"○")</f>
        <v>0</v>
      </c>
      <c r="C43" s="125">
        <f t="shared" si="2"/>
        <v>14</v>
      </c>
      <c r="D43" s="116">
        <f t="shared" si="2"/>
        <v>12</v>
      </c>
      <c r="E43" s="116">
        <f t="shared" si="2"/>
        <v>13</v>
      </c>
      <c r="F43" s="117">
        <f t="shared" si="2"/>
        <v>14</v>
      </c>
      <c r="G43" s="118">
        <f t="shared" si="2"/>
        <v>7</v>
      </c>
      <c r="H43" s="34" t="s">
        <v>53</v>
      </c>
      <c r="I43" s="115">
        <f t="shared" ref="I43:AC43" si="3">COUNTIF(I29:I42,"○")</f>
        <v>5</v>
      </c>
      <c r="J43" s="120">
        <f t="shared" si="3"/>
        <v>0</v>
      </c>
      <c r="K43" s="117">
        <f t="shared" si="3"/>
        <v>13</v>
      </c>
      <c r="L43" s="118">
        <f t="shared" si="3"/>
        <v>1</v>
      </c>
      <c r="M43" s="117">
        <f t="shared" si="3"/>
        <v>1</v>
      </c>
      <c r="N43" s="116">
        <f t="shared" si="3"/>
        <v>7</v>
      </c>
      <c r="O43" s="117">
        <f t="shared" si="3"/>
        <v>3</v>
      </c>
      <c r="P43" s="121">
        <f t="shared" si="3"/>
        <v>6</v>
      </c>
      <c r="Q43" s="117">
        <f t="shared" si="3"/>
        <v>7</v>
      </c>
      <c r="R43" s="116">
        <f t="shared" si="3"/>
        <v>7</v>
      </c>
      <c r="S43" s="120">
        <f t="shared" si="3"/>
        <v>14</v>
      </c>
      <c r="T43" s="133">
        <f t="shared" si="3"/>
        <v>9</v>
      </c>
      <c r="U43" s="122">
        <f t="shared" si="3"/>
        <v>1</v>
      </c>
      <c r="V43" s="117">
        <f t="shared" si="3"/>
        <v>5</v>
      </c>
      <c r="W43" s="116">
        <f t="shared" si="3"/>
        <v>12</v>
      </c>
      <c r="X43" s="123">
        <f t="shared" si="3"/>
        <v>2</v>
      </c>
      <c r="Y43" s="134">
        <f t="shared" si="3"/>
        <v>8</v>
      </c>
      <c r="Z43" s="59">
        <f t="shared" si="3"/>
        <v>1</v>
      </c>
      <c r="AA43" s="122">
        <f t="shared" si="3"/>
        <v>1</v>
      </c>
      <c r="AB43" s="116">
        <f t="shared" si="3"/>
        <v>1</v>
      </c>
      <c r="AC43" s="118">
        <f t="shared" si="3"/>
        <v>14</v>
      </c>
      <c r="AD43" s="126">
        <f>SUM(AD29:AD42)</f>
        <v>206</v>
      </c>
      <c r="AE43" s="127">
        <f>SUM(AE29:AE42)</f>
        <v>6</v>
      </c>
    </row>
    <row r="44" spans="1:31" s="55" customFormat="1" ht="13.5" customHeight="1" thickBot="1">
      <c r="A44" s="135" t="s">
        <v>69</v>
      </c>
      <c r="B44" s="135">
        <f t="shared" ref="B44:G44" si="4">SUM(B43,B28)</f>
        <v>2</v>
      </c>
      <c r="C44" s="136">
        <f t="shared" si="4"/>
        <v>32</v>
      </c>
      <c r="D44" s="137">
        <f t="shared" si="4"/>
        <v>28</v>
      </c>
      <c r="E44" s="137">
        <f t="shared" si="4"/>
        <v>32</v>
      </c>
      <c r="F44" s="34">
        <f t="shared" si="4"/>
        <v>33</v>
      </c>
      <c r="G44" s="138">
        <f t="shared" si="4"/>
        <v>15</v>
      </c>
      <c r="H44" s="34" t="s">
        <v>53</v>
      </c>
      <c r="I44" s="135">
        <f t="shared" ref="I44:AC44" si="5">SUM(I43,I28)</f>
        <v>23</v>
      </c>
      <c r="J44" s="139">
        <f t="shared" si="5"/>
        <v>0</v>
      </c>
      <c r="K44" s="34">
        <f t="shared" si="5"/>
        <v>32</v>
      </c>
      <c r="L44" s="138">
        <f t="shared" si="5"/>
        <v>2</v>
      </c>
      <c r="M44" s="34">
        <f t="shared" si="5"/>
        <v>14</v>
      </c>
      <c r="N44" s="137">
        <f t="shared" si="5"/>
        <v>12</v>
      </c>
      <c r="O44" s="34">
        <f t="shared" si="5"/>
        <v>8</v>
      </c>
      <c r="P44" s="140">
        <f t="shared" si="5"/>
        <v>7</v>
      </c>
      <c r="Q44" s="34">
        <f t="shared" si="5"/>
        <v>23</v>
      </c>
      <c r="R44" s="137">
        <f t="shared" si="5"/>
        <v>12</v>
      </c>
      <c r="S44" s="139">
        <f t="shared" si="5"/>
        <v>32</v>
      </c>
      <c r="T44" s="28">
        <f t="shared" si="5"/>
        <v>13</v>
      </c>
      <c r="U44" s="141">
        <f t="shared" si="5"/>
        <v>8</v>
      </c>
      <c r="V44" s="34">
        <f t="shared" si="5"/>
        <v>7</v>
      </c>
      <c r="W44" s="137">
        <f t="shared" si="5"/>
        <v>24</v>
      </c>
      <c r="X44" s="142">
        <f t="shared" si="5"/>
        <v>3</v>
      </c>
      <c r="Y44" s="124">
        <f t="shared" si="5"/>
        <v>16</v>
      </c>
      <c r="Z44" s="117">
        <f t="shared" si="5"/>
        <v>4</v>
      </c>
      <c r="AA44" s="122">
        <f t="shared" si="5"/>
        <v>2</v>
      </c>
      <c r="AB44" s="116">
        <f t="shared" si="5"/>
        <v>2</v>
      </c>
      <c r="AC44" s="118">
        <f t="shared" si="5"/>
        <v>33</v>
      </c>
      <c r="AD44" s="143">
        <f>SUM(AD28,AD43)</f>
        <v>1222</v>
      </c>
      <c r="AE44" s="144">
        <f>SUM(AE28,AE43)</f>
        <v>62</v>
      </c>
    </row>
    <row r="45" spans="1:31" s="153" customFormat="1" ht="21" outlineLevel="1">
      <c r="A45" s="145" t="s">
        <v>70</v>
      </c>
      <c r="B45" s="146" t="s">
        <v>71</v>
      </c>
      <c r="C45" s="147" t="s">
        <v>71</v>
      </c>
      <c r="D45" s="43" t="s">
        <v>71</v>
      </c>
      <c r="E45" s="147" t="s">
        <v>71</v>
      </c>
      <c r="F45" s="43" t="s">
        <v>71</v>
      </c>
      <c r="G45" s="44" t="s">
        <v>71</v>
      </c>
      <c r="H45" s="43" t="s">
        <v>71</v>
      </c>
      <c r="I45" s="146" t="s">
        <v>71</v>
      </c>
      <c r="J45" s="148" t="s">
        <v>71</v>
      </c>
      <c r="K45" s="43" t="s">
        <v>71</v>
      </c>
      <c r="L45" s="44" t="s">
        <v>71</v>
      </c>
      <c r="M45" s="149" t="s">
        <v>37</v>
      </c>
      <c r="N45" s="148" t="s">
        <v>72</v>
      </c>
      <c r="O45" s="149" t="s">
        <v>72</v>
      </c>
      <c r="P45" s="150" t="s">
        <v>72</v>
      </c>
      <c r="Q45" s="149" t="s">
        <v>37</v>
      </c>
      <c r="R45" s="148" t="s">
        <v>72</v>
      </c>
      <c r="S45" s="149" t="s">
        <v>37</v>
      </c>
      <c r="T45" s="150" t="s">
        <v>72</v>
      </c>
      <c r="U45" s="151" t="s">
        <v>37</v>
      </c>
      <c r="V45" s="149" t="s">
        <v>72</v>
      </c>
      <c r="W45" s="148" t="s">
        <v>37</v>
      </c>
      <c r="X45" s="152" t="s">
        <v>72</v>
      </c>
      <c r="Y45" s="45" t="s">
        <v>71</v>
      </c>
      <c r="Z45" s="42" t="s">
        <v>71</v>
      </c>
      <c r="AA45" s="40" t="s">
        <v>71</v>
      </c>
      <c r="AB45" s="41" t="s">
        <v>71</v>
      </c>
      <c r="AC45" s="101" t="s">
        <v>71</v>
      </c>
      <c r="AD45" s="50" t="s">
        <v>71</v>
      </c>
      <c r="AE45" s="49" t="s">
        <v>71</v>
      </c>
    </row>
    <row r="46" spans="1:31" s="153" customFormat="1" ht="21" outlineLevel="1">
      <c r="A46" s="154" t="s">
        <v>73</v>
      </c>
      <c r="B46" s="128" t="s">
        <v>71</v>
      </c>
      <c r="C46" s="109" t="s">
        <v>71</v>
      </c>
      <c r="D46" s="110" t="s">
        <v>71</v>
      </c>
      <c r="E46" s="109" t="s">
        <v>71</v>
      </c>
      <c r="F46" s="110" t="s">
        <v>71</v>
      </c>
      <c r="G46" s="111" t="s">
        <v>71</v>
      </c>
      <c r="H46" s="110" t="s">
        <v>71</v>
      </c>
      <c r="I46" s="128" t="s">
        <v>71</v>
      </c>
      <c r="J46" s="112" t="s">
        <v>71</v>
      </c>
      <c r="K46" s="110" t="s">
        <v>71</v>
      </c>
      <c r="L46" s="111" t="s">
        <v>71</v>
      </c>
      <c r="M46" s="155" t="s">
        <v>37</v>
      </c>
      <c r="N46" s="112" t="s">
        <v>72</v>
      </c>
      <c r="O46" s="155" t="s">
        <v>74</v>
      </c>
      <c r="P46" s="113" t="s">
        <v>74</v>
      </c>
      <c r="Q46" s="155" t="s">
        <v>37</v>
      </c>
      <c r="R46" s="112" t="s">
        <v>72</v>
      </c>
      <c r="S46" s="155" t="s">
        <v>37</v>
      </c>
      <c r="T46" s="113" t="s">
        <v>72</v>
      </c>
      <c r="U46" s="156" t="s">
        <v>72</v>
      </c>
      <c r="V46" s="155" t="s">
        <v>72</v>
      </c>
      <c r="W46" s="75" t="s">
        <v>75</v>
      </c>
      <c r="X46" s="69" t="s">
        <v>72</v>
      </c>
      <c r="Y46" s="70" t="s">
        <v>71</v>
      </c>
      <c r="Z46" s="61" t="s">
        <v>71</v>
      </c>
      <c r="AA46" s="57" t="s">
        <v>71</v>
      </c>
      <c r="AB46" s="60" t="s">
        <v>71</v>
      </c>
      <c r="AC46" s="104" t="s">
        <v>71</v>
      </c>
      <c r="AD46" s="156" t="s">
        <v>71</v>
      </c>
      <c r="AE46" s="76" t="s">
        <v>71</v>
      </c>
    </row>
    <row r="47" spans="1:31" ht="21" outlineLevel="1">
      <c r="A47" s="157" t="s">
        <v>76</v>
      </c>
      <c r="B47" s="73" t="s">
        <v>71</v>
      </c>
      <c r="C47" s="60" t="s">
        <v>71</v>
      </c>
      <c r="D47" s="61" t="s">
        <v>71</v>
      </c>
      <c r="E47" s="60" t="s">
        <v>71</v>
      </c>
      <c r="F47" s="61" t="s">
        <v>71</v>
      </c>
      <c r="G47" s="62" t="s">
        <v>71</v>
      </c>
      <c r="H47" s="61" t="s">
        <v>71</v>
      </c>
      <c r="I47" s="73" t="s">
        <v>71</v>
      </c>
      <c r="J47" s="75" t="s">
        <v>71</v>
      </c>
      <c r="K47" s="61" t="s">
        <v>71</v>
      </c>
      <c r="L47" s="62" t="s">
        <v>71</v>
      </c>
      <c r="M47" s="74" t="s">
        <v>37</v>
      </c>
      <c r="N47" s="75" t="s">
        <v>72</v>
      </c>
      <c r="O47" s="74" t="s">
        <v>72</v>
      </c>
      <c r="P47" s="76" t="s">
        <v>72</v>
      </c>
      <c r="Q47" s="74" t="s">
        <v>37</v>
      </c>
      <c r="R47" s="75" t="s">
        <v>72</v>
      </c>
      <c r="S47" s="74" t="s">
        <v>37</v>
      </c>
      <c r="T47" s="76" t="s">
        <v>72</v>
      </c>
      <c r="U47" s="158" t="s">
        <v>75</v>
      </c>
      <c r="V47" s="74" t="s">
        <v>72</v>
      </c>
      <c r="W47" s="75" t="s">
        <v>37</v>
      </c>
      <c r="X47" s="78" t="s">
        <v>72</v>
      </c>
      <c r="Y47" s="159" t="s">
        <v>71</v>
      </c>
      <c r="Z47" s="160" t="s">
        <v>71</v>
      </c>
      <c r="AA47" s="57" t="s">
        <v>71</v>
      </c>
      <c r="AB47" s="60" t="s">
        <v>71</v>
      </c>
      <c r="AC47" s="104" t="s">
        <v>71</v>
      </c>
      <c r="AD47" s="161" t="s">
        <v>71</v>
      </c>
      <c r="AE47" s="162" t="s">
        <v>71</v>
      </c>
    </row>
    <row r="48" spans="1:31" ht="20.45" customHeight="1" outlineLevel="1">
      <c r="A48" s="157" t="s">
        <v>77</v>
      </c>
      <c r="B48" s="73" t="s">
        <v>71</v>
      </c>
      <c r="C48" s="60" t="s">
        <v>71</v>
      </c>
      <c r="D48" s="61" t="s">
        <v>71</v>
      </c>
      <c r="E48" s="60" t="s">
        <v>71</v>
      </c>
      <c r="F48" s="61" t="s">
        <v>71</v>
      </c>
      <c r="G48" s="62" t="s">
        <v>71</v>
      </c>
      <c r="H48" s="61" t="s">
        <v>71</v>
      </c>
      <c r="I48" s="73" t="s">
        <v>71</v>
      </c>
      <c r="J48" s="75" t="s">
        <v>71</v>
      </c>
      <c r="K48" s="61" t="s">
        <v>71</v>
      </c>
      <c r="L48" s="62" t="s">
        <v>71</v>
      </c>
      <c r="M48" s="74" t="s">
        <v>37</v>
      </c>
      <c r="N48" s="75" t="s">
        <v>72</v>
      </c>
      <c r="O48" s="74" t="s">
        <v>72</v>
      </c>
      <c r="P48" s="76" t="s">
        <v>72</v>
      </c>
      <c r="Q48" s="74" t="s">
        <v>37</v>
      </c>
      <c r="R48" s="75" t="s">
        <v>72</v>
      </c>
      <c r="S48" s="74" t="s">
        <v>37</v>
      </c>
      <c r="T48" s="76" t="s">
        <v>72</v>
      </c>
      <c r="U48" s="156" t="s">
        <v>37</v>
      </c>
      <c r="V48" s="74" t="s">
        <v>72</v>
      </c>
      <c r="W48" s="75" t="s">
        <v>37</v>
      </c>
      <c r="X48" s="78" t="s">
        <v>72</v>
      </c>
      <c r="Y48" s="159" t="s">
        <v>71</v>
      </c>
      <c r="Z48" s="160" t="s">
        <v>71</v>
      </c>
      <c r="AA48" s="57" t="s">
        <v>71</v>
      </c>
      <c r="AB48" s="60" t="s">
        <v>71</v>
      </c>
      <c r="AC48" s="104" t="s">
        <v>71</v>
      </c>
      <c r="AD48" s="161" t="s">
        <v>71</v>
      </c>
      <c r="AE48" s="162" t="s">
        <v>71</v>
      </c>
    </row>
    <row r="49" spans="1:31" ht="21" customHeight="1" outlineLevel="1" thickBot="1">
      <c r="A49" s="163" t="s">
        <v>78</v>
      </c>
      <c r="B49" s="64" t="s">
        <v>71</v>
      </c>
      <c r="C49" s="58" t="s">
        <v>71</v>
      </c>
      <c r="D49" s="59" t="s">
        <v>71</v>
      </c>
      <c r="E49" s="58" t="s">
        <v>71</v>
      </c>
      <c r="F49" s="59" t="s">
        <v>71</v>
      </c>
      <c r="G49" s="164" t="s">
        <v>71</v>
      </c>
      <c r="H49" s="59" t="s">
        <v>71</v>
      </c>
      <c r="I49" s="64" t="s">
        <v>71</v>
      </c>
      <c r="J49" s="65" t="s">
        <v>71</v>
      </c>
      <c r="K49" s="59" t="s">
        <v>71</v>
      </c>
      <c r="L49" s="164" t="s">
        <v>71</v>
      </c>
      <c r="M49" s="165" t="s">
        <v>37</v>
      </c>
      <c r="N49" s="65" t="s">
        <v>72</v>
      </c>
      <c r="O49" s="165" t="s">
        <v>72</v>
      </c>
      <c r="P49" s="66" t="s">
        <v>72</v>
      </c>
      <c r="Q49" s="165" t="s">
        <v>37</v>
      </c>
      <c r="R49" s="65" t="s">
        <v>72</v>
      </c>
      <c r="S49" s="165" t="s">
        <v>72</v>
      </c>
      <c r="T49" s="140" t="s">
        <v>72</v>
      </c>
      <c r="U49" s="166" t="s">
        <v>72</v>
      </c>
      <c r="V49" s="165" t="s">
        <v>72</v>
      </c>
      <c r="W49" s="29" t="s">
        <v>37</v>
      </c>
      <c r="X49" s="167" t="s">
        <v>72</v>
      </c>
      <c r="Y49" s="168" t="s">
        <v>71</v>
      </c>
      <c r="Z49" s="169" t="s">
        <v>71</v>
      </c>
      <c r="AA49" s="84" t="s">
        <v>71</v>
      </c>
      <c r="AB49" s="33" t="s">
        <v>71</v>
      </c>
      <c r="AC49" s="107" t="s">
        <v>71</v>
      </c>
      <c r="AD49" s="170" t="s">
        <v>71</v>
      </c>
      <c r="AE49" s="171" t="s">
        <v>71</v>
      </c>
    </row>
    <row r="50" spans="1:31" s="55" customFormat="1" ht="14.25" customHeight="1" thickBot="1">
      <c r="A50" s="172" t="s">
        <v>79</v>
      </c>
      <c r="B50" s="115" t="s">
        <v>53</v>
      </c>
      <c r="C50" s="116" t="s">
        <v>53</v>
      </c>
      <c r="D50" s="117" t="s">
        <v>53</v>
      </c>
      <c r="E50" s="116" t="s">
        <v>53</v>
      </c>
      <c r="F50" s="117" t="s">
        <v>53</v>
      </c>
      <c r="G50" s="118" t="s">
        <v>53</v>
      </c>
      <c r="H50" s="117" t="s">
        <v>53</v>
      </c>
      <c r="I50" s="115" t="s">
        <v>53</v>
      </c>
      <c r="J50" s="120" t="s">
        <v>53</v>
      </c>
      <c r="K50" s="117" t="s">
        <v>53</v>
      </c>
      <c r="L50" s="118" t="s">
        <v>53</v>
      </c>
      <c r="M50" s="117">
        <f>COUNTIF(M45:M49,"○")</f>
        <v>5</v>
      </c>
      <c r="N50" s="116">
        <f t="shared" ref="N50:X50" si="6">COUNTIF(N45:N49,"○")</f>
        <v>0</v>
      </c>
      <c r="O50" s="117">
        <f t="shared" si="6"/>
        <v>0</v>
      </c>
      <c r="P50" s="121">
        <f t="shared" si="6"/>
        <v>0</v>
      </c>
      <c r="Q50" s="117">
        <f t="shared" si="6"/>
        <v>5</v>
      </c>
      <c r="R50" s="116">
        <f t="shared" si="6"/>
        <v>0</v>
      </c>
      <c r="S50" s="120">
        <f t="shared" si="6"/>
        <v>4</v>
      </c>
      <c r="T50" s="133">
        <f t="shared" si="6"/>
        <v>0</v>
      </c>
      <c r="U50" s="122">
        <f t="shared" si="6"/>
        <v>3</v>
      </c>
      <c r="V50" s="117">
        <f t="shared" si="6"/>
        <v>0</v>
      </c>
      <c r="W50" s="116">
        <f t="shared" si="6"/>
        <v>5</v>
      </c>
      <c r="X50" s="123">
        <f t="shared" si="6"/>
        <v>0</v>
      </c>
      <c r="Y50" s="124" t="s">
        <v>53</v>
      </c>
      <c r="Z50" s="117" t="s">
        <v>53</v>
      </c>
      <c r="AA50" s="122" t="s">
        <v>53</v>
      </c>
      <c r="AB50" s="116" t="s">
        <v>53</v>
      </c>
      <c r="AC50" s="125" t="s">
        <v>53</v>
      </c>
      <c r="AD50" s="173" t="s">
        <v>53</v>
      </c>
      <c r="AE50" s="121" t="s">
        <v>53</v>
      </c>
    </row>
    <row r="51" spans="1:31" s="175" customFormat="1" ht="12" customHeight="1">
      <c r="A51" s="174" t="s">
        <v>80</v>
      </c>
      <c r="B51" s="174"/>
      <c r="C51" s="174"/>
      <c r="D51" s="174"/>
      <c r="E51" s="174"/>
      <c r="F51" s="174"/>
      <c r="G51" s="174"/>
      <c r="H51" s="174"/>
      <c r="I51" s="174"/>
      <c r="K51" s="174"/>
      <c r="L51" s="174"/>
      <c r="M51" s="174"/>
      <c r="N51" s="174"/>
      <c r="O51" s="174"/>
      <c r="Q51" s="174"/>
      <c r="R51" s="174"/>
      <c r="U51" s="176"/>
      <c r="V51" s="174"/>
      <c r="W51" s="174"/>
      <c r="Y51" s="177"/>
      <c r="Z51" s="177"/>
    </row>
    <row r="52" spans="1:31" s="175" customFormat="1" ht="12" customHeight="1">
      <c r="A52" s="178" t="s">
        <v>81</v>
      </c>
      <c r="B52" s="174"/>
      <c r="C52" s="174"/>
      <c r="D52" s="174"/>
      <c r="E52" s="174"/>
      <c r="F52" s="174"/>
      <c r="G52" s="174"/>
      <c r="H52" s="174"/>
      <c r="I52" s="174"/>
      <c r="K52" s="174"/>
      <c r="L52" s="174"/>
      <c r="M52" s="174"/>
      <c r="N52" s="174"/>
      <c r="O52" s="174"/>
      <c r="Q52" s="174"/>
      <c r="R52" s="174"/>
      <c r="U52" s="174"/>
      <c r="V52" s="174"/>
      <c r="W52" s="174"/>
      <c r="Y52" s="177"/>
      <c r="Z52" s="177"/>
    </row>
    <row r="53" spans="1:31" s="175" customFormat="1" ht="12" hidden="1" customHeight="1">
      <c r="A53" s="174" t="e">
        <v>#REF!</v>
      </c>
      <c r="B53" s="174"/>
      <c r="C53" s="174"/>
      <c r="D53" s="174"/>
      <c r="E53" s="174"/>
      <c r="F53" s="174"/>
      <c r="G53" s="174"/>
      <c r="H53" s="174"/>
      <c r="I53" s="174"/>
      <c r="K53" s="174"/>
      <c r="L53" s="174"/>
      <c r="M53" s="174"/>
      <c r="N53" s="174"/>
      <c r="O53" s="174"/>
      <c r="Q53" s="174"/>
      <c r="R53" s="174"/>
      <c r="U53" s="174"/>
      <c r="V53" s="174"/>
      <c r="W53" s="174"/>
      <c r="Y53" s="174"/>
      <c r="Z53" s="174"/>
    </row>
    <row r="54" spans="1:31" s="175" customFormat="1" ht="12" customHeight="1">
      <c r="A54" s="174" t="s">
        <v>82</v>
      </c>
      <c r="B54" s="174"/>
      <c r="C54" s="174"/>
      <c r="D54" s="174"/>
      <c r="E54" s="174"/>
      <c r="F54" s="174"/>
      <c r="G54" s="174"/>
      <c r="H54" s="174"/>
      <c r="I54" s="174"/>
      <c r="K54" s="174"/>
      <c r="L54" s="174"/>
      <c r="M54" s="174"/>
      <c r="N54" s="174"/>
      <c r="O54" s="174"/>
      <c r="Q54" s="174"/>
      <c r="R54" s="174"/>
      <c r="U54" s="174"/>
      <c r="V54" s="174"/>
      <c r="W54" s="174"/>
      <c r="Y54" s="177"/>
      <c r="Z54" s="177"/>
    </row>
    <row r="55" spans="1:31" ht="12" customHeight="1">
      <c r="A55" s="174" t="s">
        <v>83</v>
      </c>
      <c r="B55" s="2"/>
      <c r="C55" s="2"/>
      <c r="D55" s="2"/>
      <c r="E55" s="2"/>
      <c r="F55" s="2"/>
      <c r="G55" s="2"/>
      <c r="H55" s="2"/>
      <c r="I55" s="2"/>
      <c r="K55" s="2"/>
      <c r="L55" s="2"/>
      <c r="M55" s="2"/>
      <c r="N55" s="2"/>
      <c r="O55" s="2"/>
      <c r="Q55" s="2"/>
      <c r="R55" s="2"/>
      <c r="U55" s="2"/>
      <c r="V55" s="2"/>
      <c r="W55" s="2"/>
      <c r="Y55" s="4"/>
      <c r="Z55" s="4"/>
    </row>
    <row r="56" spans="1:31" ht="12" customHeight="1">
      <c r="A56" s="174" t="s">
        <v>84</v>
      </c>
      <c r="B56" s="2"/>
      <c r="C56" s="2"/>
      <c r="D56" s="2"/>
      <c r="E56" s="2"/>
      <c r="F56" s="2"/>
      <c r="G56" s="2"/>
      <c r="H56" s="2"/>
      <c r="I56" s="2"/>
      <c r="K56" s="2"/>
      <c r="L56" s="2"/>
      <c r="M56" s="2"/>
      <c r="N56" s="2"/>
      <c r="O56" s="2"/>
      <c r="Q56" s="2"/>
      <c r="R56" s="2"/>
      <c r="U56" s="2"/>
      <c r="V56" s="2"/>
      <c r="W56" s="2"/>
      <c r="Y56" s="4"/>
      <c r="Z56" s="4"/>
    </row>
    <row r="57" spans="1:31" ht="12" customHeight="1">
      <c r="A57" s="1650" t="s">
        <v>85</v>
      </c>
      <c r="B57" s="1650"/>
      <c r="C57" s="1650"/>
      <c r="D57" s="1650"/>
      <c r="E57" s="1650"/>
      <c r="F57" s="1650"/>
      <c r="G57" s="1650"/>
      <c r="H57" s="1650"/>
      <c r="I57" s="1650"/>
      <c r="J57" s="1650"/>
      <c r="K57" s="1650"/>
      <c r="L57" s="1650"/>
      <c r="M57" s="1650"/>
      <c r="N57" s="1650"/>
      <c r="O57" s="1650"/>
      <c r="P57" s="1650"/>
      <c r="Q57" s="1650"/>
      <c r="R57" s="1650"/>
      <c r="S57" s="1650"/>
      <c r="T57" s="1650"/>
      <c r="U57" s="1650"/>
      <c r="V57" s="1650"/>
      <c r="W57" s="1650"/>
      <c r="X57" s="1650"/>
      <c r="Y57" s="1650"/>
      <c r="Z57" s="1650"/>
      <c r="AA57" s="1650"/>
      <c r="AB57" s="1650"/>
      <c r="AC57" s="1650"/>
      <c r="AD57" s="1650"/>
      <c r="AE57" s="1650"/>
    </row>
    <row r="58" spans="1:31" ht="12" customHeight="1"/>
    <row r="59" spans="1:31" ht="12" customHeight="1"/>
    <row r="60" spans="1:31" ht="9" customHeight="1"/>
    <row r="62" spans="1:31" ht="16.5" customHeight="1">
      <c r="C62" s="181"/>
    </row>
  </sheetData>
  <mergeCells count="16">
    <mergeCell ref="A57:AE57"/>
    <mergeCell ref="B4:H4"/>
    <mergeCell ref="I4:X4"/>
    <mergeCell ref="Y4:Y8"/>
    <mergeCell ref="Z4:Z8"/>
    <mergeCell ref="AA4:AC4"/>
    <mergeCell ref="AD4:AE4"/>
    <mergeCell ref="M5:X5"/>
    <mergeCell ref="AA5:AC7"/>
    <mergeCell ref="AD5:AD8"/>
    <mergeCell ref="AE5:AE8"/>
    <mergeCell ref="C6:F6"/>
    <mergeCell ref="I6:L6"/>
    <mergeCell ref="M6:P7"/>
    <mergeCell ref="Q6:T7"/>
    <mergeCell ref="U6:X7"/>
  </mergeCells>
  <phoneticPr fontId="3"/>
  <conditionalFormatting sqref="M45:X49">
    <cfRule type="cellIs" dxfId="36" priority="1" stopIfTrue="1" operator="equal">
      <formula>"×"</formula>
    </cfRule>
    <cfRule type="containsBlanks" dxfId="35" priority="2" stopIfTrue="1">
      <formula>LEN(TRIM(M45))=0</formula>
    </cfRule>
  </conditionalFormatting>
  <dataValidations count="1">
    <dataValidation type="list" allowBlank="1" showInputMessage="1" showErrorMessage="1" sqref="M45:X49">
      <formula1>"○,×"</formula1>
    </dataValidation>
  </dataValidations>
  <printOptions horizontalCentered="1"/>
  <pageMargins left="0.59055118110236227" right="0.59055118110236227" top="0.78740157480314965" bottom="0.78740157480314965" header="0.51181102362204722" footer="0.39370078740157483"/>
  <pageSetup paperSize="9" scale="9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44"/>
  <sheetViews>
    <sheetView topLeftCell="B19" zoomScaleNormal="100" zoomScaleSheetLayoutView="100" workbookViewId="0">
      <selection activeCell="N33" sqref="N33"/>
    </sheetView>
  </sheetViews>
  <sheetFormatPr defaultColWidth="9" defaultRowHeight="13.5"/>
  <cols>
    <col min="1" max="1" width="9.375" style="780" customWidth="1"/>
    <col min="2" max="2" width="7.375" style="780" customWidth="1"/>
    <col min="3" max="4" width="6.875" style="780" customWidth="1"/>
    <col min="5" max="7" width="6.875" style="695" customWidth="1"/>
    <col min="8" max="8" width="7.375" style="695" customWidth="1"/>
    <col min="9" max="10" width="6.875" style="695" customWidth="1"/>
    <col min="11" max="11" width="7.625" style="695" customWidth="1"/>
    <col min="12" max="13" width="6.875" style="695" customWidth="1"/>
    <col min="14" max="14" width="7.375" style="695" customWidth="1"/>
    <col min="15" max="15" width="7.625" style="695" customWidth="1"/>
    <col min="16" max="16" width="6.875" style="695" customWidth="1"/>
    <col min="17" max="17" width="7.125" style="695" customWidth="1"/>
    <col min="18" max="18" width="7" style="695" customWidth="1"/>
    <col min="19" max="20" width="7.125" style="695" customWidth="1"/>
    <col min="21" max="21" width="9" style="695" customWidth="1"/>
    <col min="22" max="22" width="7.125" style="695" customWidth="1"/>
    <col min="23" max="23" width="7.375" style="695" customWidth="1"/>
    <col min="24" max="25" width="7.5" style="695" customWidth="1"/>
    <col min="26" max="16384" width="9" style="695"/>
  </cols>
  <sheetData>
    <row r="2" spans="1:25" ht="9" customHeight="1">
      <c r="A2" s="693"/>
      <c r="B2" s="693"/>
      <c r="C2" s="693"/>
      <c r="D2" s="693"/>
    </row>
    <row r="3" spans="1:25" s="703" customFormat="1" ht="16.5" customHeight="1" thickBot="1">
      <c r="A3" s="698" t="s">
        <v>349</v>
      </c>
      <c r="B3" s="866"/>
      <c r="C3" s="866"/>
      <c r="D3" s="866"/>
      <c r="O3" s="704"/>
      <c r="U3" s="704"/>
      <c r="V3" s="704"/>
      <c r="Y3" s="704" t="s">
        <v>350</v>
      </c>
    </row>
    <row r="4" spans="1:25" s="630" customFormat="1" ht="16.5" customHeight="1" thickBot="1">
      <c r="A4" s="1001"/>
      <c r="B4" s="1002" t="s">
        <v>104</v>
      </c>
      <c r="C4" s="1898" t="s">
        <v>351</v>
      </c>
      <c r="D4" s="1899"/>
      <c r="E4" s="1899"/>
      <c r="F4" s="1899"/>
      <c r="G4" s="1899"/>
      <c r="H4" s="1899"/>
      <c r="I4" s="1899"/>
      <c r="J4" s="1899"/>
      <c r="K4" s="1900"/>
      <c r="L4" s="1003" t="s">
        <v>352</v>
      </c>
      <c r="M4" s="1004"/>
      <c r="N4" s="1901" t="s">
        <v>352</v>
      </c>
      <c r="O4" s="1902"/>
      <c r="P4" s="1902"/>
      <c r="Q4" s="1902"/>
      <c r="R4" s="1902"/>
      <c r="S4" s="1902"/>
      <c r="T4" s="1902"/>
      <c r="U4" s="1903"/>
      <c r="V4" s="1005" t="s">
        <v>353</v>
      </c>
      <c r="W4" s="1006"/>
      <c r="X4" s="1006"/>
      <c r="Y4" s="1007"/>
    </row>
    <row r="5" spans="1:25" s="630" customFormat="1" ht="16.5" customHeight="1">
      <c r="A5" s="1008"/>
      <c r="B5" s="1904" t="s">
        <v>354</v>
      </c>
      <c r="C5" s="1009"/>
      <c r="D5" s="1010"/>
      <c r="E5" s="1011" t="s">
        <v>128</v>
      </c>
      <c r="F5" s="1012"/>
      <c r="G5" s="1013"/>
      <c r="H5" s="1014" t="s">
        <v>130</v>
      </c>
      <c r="I5" s="1015" t="s">
        <v>355</v>
      </c>
      <c r="J5" s="1012"/>
      <c r="K5" s="1016"/>
      <c r="L5" s="1017" t="s">
        <v>94</v>
      </c>
      <c r="M5" s="1017" t="s">
        <v>216</v>
      </c>
      <c r="N5" s="1017" t="s">
        <v>217</v>
      </c>
      <c r="O5" s="1018" t="s">
        <v>255</v>
      </c>
      <c r="P5" s="1019"/>
      <c r="Q5" s="1013"/>
      <c r="R5" s="1014" t="s">
        <v>282</v>
      </c>
      <c r="S5" s="1015" t="s">
        <v>356</v>
      </c>
      <c r="T5" s="1012"/>
      <c r="U5" s="1013"/>
      <c r="V5" s="1905" t="s">
        <v>357</v>
      </c>
      <c r="W5" s="1907" t="s">
        <v>358</v>
      </c>
      <c r="X5" s="1939" t="s">
        <v>359</v>
      </c>
      <c r="Y5" s="1924" t="s">
        <v>360</v>
      </c>
    </row>
    <row r="6" spans="1:25" s="630" customFormat="1" ht="16.5" customHeight="1">
      <c r="A6" s="1008" t="s">
        <v>361</v>
      </c>
      <c r="B6" s="1904"/>
      <c r="C6" s="1020" t="s">
        <v>126</v>
      </c>
      <c r="D6" s="1021" t="s">
        <v>127</v>
      </c>
      <c r="E6" s="1838" t="s">
        <v>233</v>
      </c>
      <c r="F6" s="1928" t="s">
        <v>362</v>
      </c>
      <c r="G6" s="1929"/>
      <c r="H6" s="1912" t="s">
        <v>363</v>
      </c>
      <c r="I6" s="1914" t="s">
        <v>364</v>
      </c>
      <c r="J6" s="1916" t="s">
        <v>365</v>
      </c>
      <c r="K6" s="1932" t="s">
        <v>366</v>
      </c>
      <c r="L6" s="1022" t="s">
        <v>367</v>
      </c>
      <c r="M6" s="1912" t="s">
        <v>368</v>
      </c>
      <c r="N6" s="1912" t="s">
        <v>369</v>
      </c>
      <c r="O6" s="1937" t="s">
        <v>370</v>
      </c>
      <c r="P6" s="1910" t="s">
        <v>371</v>
      </c>
      <c r="Q6" s="1911"/>
      <c r="R6" s="1912" t="s">
        <v>363</v>
      </c>
      <c r="S6" s="1914" t="s">
        <v>372</v>
      </c>
      <c r="T6" s="1916" t="s">
        <v>373</v>
      </c>
      <c r="U6" s="1919" t="s">
        <v>374</v>
      </c>
      <c r="V6" s="1905"/>
      <c r="W6" s="1908"/>
      <c r="X6" s="1940"/>
      <c r="Y6" s="1925"/>
    </row>
    <row r="7" spans="1:25" s="630" customFormat="1" ht="16.5" customHeight="1">
      <c r="A7" s="1008"/>
      <c r="B7" s="1904"/>
      <c r="C7" s="1023" t="s">
        <v>229</v>
      </c>
      <c r="D7" s="1024" t="s">
        <v>375</v>
      </c>
      <c r="E7" s="1927"/>
      <c r="F7" s="1922" t="s">
        <v>376</v>
      </c>
      <c r="G7" s="1923"/>
      <c r="H7" s="1912"/>
      <c r="I7" s="1930"/>
      <c r="J7" s="1917"/>
      <c r="K7" s="1933"/>
      <c r="L7" s="1022" t="s">
        <v>377</v>
      </c>
      <c r="M7" s="1935"/>
      <c r="N7" s="1912"/>
      <c r="O7" s="1937"/>
      <c r="P7" s="1922" t="s">
        <v>378</v>
      </c>
      <c r="Q7" s="1923"/>
      <c r="R7" s="1912"/>
      <c r="S7" s="1914"/>
      <c r="T7" s="1917"/>
      <c r="U7" s="1920"/>
      <c r="V7" s="1905"/>
      <c r="W7" s="1908"/>
      <c r="X7" s="1940"/>
      <c r="Y7" s="1925"/>
    </row>
    <row r="8" spans="1:25" s="630" customFormat="1" ht="16.5" customHeight="1" thickBot="1">
      <c r="A8" s="1025"/>
      <c r="B8" s="1025"/>
      <c r="C8" s="1026" t="s">
        <v>379</v>
      </c>
      <c r="D8" s="652" t="s">
        <v>380</v>
      </c>
      <c r="E8" s="1027" t="s">
        <v>381</v>
      </c>
      <c r="F8" s="1028" t="s">
        <v>382</v>
      </c>
      <c r="G8" s="1029" t="s">
        <v>383</v>
      </c>
      <c r="H8" s="1913"/>
      <c r="I8" s="1931"/>
      <c r="J8" s="1918"/>
      <c r="K8" s="1934"/>
      <c r="L8" s="1030"/>
      <c r="M8" s="1936"/>
      <c r="N8" s="1913"/>
      <c r="O8" s="1938"/>
      <c r="P8" s="1028" t="s">
        <v>382</v>
      </c>
      <c r="Q8" s="1029" t="s">
        <v>383</v>
      </c>
      <c r="R8" s="1913"/>
      <c r="S8" s="1915"/>
      <c r="T8" s="1918"/>
      <c r="U8" s="1921"/>
      <c r="V8" s="1906"/>
      <c r="W8" s="1909"/>
      <c r="X8" s="1941"/>
      <c r="Y8" s="1926"/>
    </row>
    <row r="9" spans="1:25" s="691" customFormat="1" ht="20.25" customHeight="1">
      <c r="A9" s="1031" t="s">
        <v>32</v>
      </c>
      <c r="B9" s="1032">
        <v>927534</v>
      </c>
      <c r="C9" s="1032">
        <v>2609</v>
      </c>
      <c r="D9" s="677">
        <v>0</v>
      </c>
      <c r="E9" s="667">
        <f t="shared" ref="E9:E28" si="0">SUM(C9:D9)</f>
        <v>2609</v>
      </c>
      <c r="F9" s="667">
        <v>0</v>
      </c>
      <c r="G9" s="670">
        <v>0</v>
      </c>
      <c r="H9" s="1033">
        <v>0</v>
      </c>
      <c r="I9" s="666">
        <f>E9-SUM(F9:G9)+H9</f>
        <v>2609</v>
      </c>
      <c r="J9" s="1034">
        <v>0</v>
      </c>
      <c r="K9" s="1035">
        <f>IFERROR(I9/E9*100,0)</f>
        <v>100</v>
      </c>
      <c r="L9" s="1036">
        <f>SUM(M9:O9)</f>
        <v>115243</v>
      </c>
      <c r="M9" s="1037">
        <v>793</v>
      </c>
      <c r="N9" s="1037">
        <v>0</v>
      </c>
      <c r="O9" s="1038">
        <v>114450</v>
      </c>
      <c r="P9" s="1039" t="s">
        <v>305</v>
      </c>
      <c r="Q9" s="670">
        <v>0</v>
      </c>
      <c r="R9" s="1040" t="s">
        <v>71</v>
      </c>
      <c r="S9" s="666">
        <f t="shared" ref="S9:S27" si="1">SUM(O9,R9)-SUM(P9:Q9)</f>
        <v>114450</v>
      </c>
      <c r="T9" s="1034">
        <v>0</v>
      </c>
      <c r="U9" s="1041">
        <f>IFERROR(S9/O9*100,0)</f>
        <v>100</v>
      </c>
      <c r="V9" s="1038">
        <f>SUM(E9,O9)</f>
        <v>117059</v>
      </c>
      <c r="W9" s="667">
        <f t="shared" ref="W9:W27" si="2">SUM(I9,S9)</f>
        <v>117059</v>
      </c>
      <c r="X9" s="1042">
        <f>IFERROR(W9/V9*100,0)</f>
        <v>100</v>
      </c>
      <c r="Y9" s="1043">
        <v>12.620453805466969</v>
      </c>
    </row>
    <row r="10" spans="1:25" s="691" customFormat="1" ht="20.25" customHeight="1">
      <c r="A10" s="633" t="s">
        <v>33</v>
      </c>
      <c r="B10" s="1044">
        <v>376226</v>
      </c>
      <c r="C10" s="1044">
        <v>4</v>
      </c>
      <c r="D10" s="1045">
        <v>0</v>
      </c>
      <c r="E10" s="1045">
        <f t="shared" si="0"/>
        <v>4</v>
      </c>
      <c r="F10" s="1039">
        <v>0</v>
      </c>
      <c r="G10" s="1046">
        <v>0</v>
      </c>
      <c r="H10" s="1047">
        <v>0</v>
      </c>
      <c r="I10" s="1048">
        <f t="shared" ref="I10:I27" si="3">E10-SUM(F10:G10)+H10</f>
        <v>4</v>
      </c>
      <c r="J10" s="1049">
        <v>0</v>
      </c>
      <c r="K10" s="1050">
        <f t="shared" ref="K10:K13" si="4">IFERROR(I10/E10*100,0)</f>
        <v>100</v>
      </c>
      <c r="L10" s="1051">
        <f t="shared" ref="L10:L41" si="5">SUM(M10:O10)</f>
        <v>40715</v>
      </c>
      <c r="M10" s="1051">
        <v>199</v>
      </c>
      <c r="N10" s="1052">
        <v>0</v>
      </c>
      <c r="O10" s="1044">
        <v>40516</v>
      </c>
      <c r="P10" s="1039" t="s">
        <v>305</v>
      </c>
      <c r="Q10" s="1046">
        <v>0</v>
      </c>
      <c r="R10" s="1053" t="s">
        <v>71</v>
      </c>
      <c r="S10" s="1048">
        <f t="shared" si="1"/>
        <v>40516</v>
      </c>
      <c r="T10" s="1049">
        <v>0</v>
      </c>
      <c r="U10" s="1054">
        <f t="shared" ref="U10:U42" si="6">IFERROR(S10/O10*100,0)</f>
        <v>100</v>
      </c>
      <c r="V10" s="1044">
        <f t="shared" ref="V10:V27" si="7">SUM(E10,O10)</f>
        <v>40520</v>
      </c>
      <c r="W10" s="1039">
        <f t="shared" si="2"/>
        <v>40520</v>
      </c>
      <c r="X10" s="1055">
        <f t="shared" ref="X10:X42" si="8">IFERROR(W10/V10*100,0)</f>
        <v>100</v>
      </c>
      <c r="Y10" s="1056">
        <v>10.770122213775762</v>
      </c>
    </row>
    <row r="11" spans="1:25" s="691" customFormat="1" ht="20.25" customHeight="1">
      <c r="A11" s="633" t="s">
        <v>34</v>
      </c>
      <c r="B11" s="1057">
        <v>206340</v>
      </c>
      <c r="C11" s="1057">
        <v>0</v>
      </c>
      <c r="D11" s="1039">
        <v>0</v>
      </c>
      <c r="E11" s="1039">
        <f t="shared" si="0"/>
        <v>0</v>
      </c>
      <c r="F11" s="1039">
        <v>0</v>
      </c>
      <c r="G11" s="1058">
        <v>0</v>
      </c>
      <c r="H11" s="1059">
        <v>0</v>
      </c>
      <c r="I11" s="1060">
        <f t="shared" si="3"/>
        <v>0</v>
      </c>
      <c r="J11" s="1049">
        <v>0</v>
      </c>
      <c r="K11" s="1061">
        <f t="shared" si="4"/>
        <v>0</v>
      </c>
      <c r="L11" s="1051">
        <f t="shared" si="5"/>
        <v>24469</v>
      </c>
      <c r="M11" s="1051">
        <v>5025</v>
      </c>
      <c r="N11" s="1051">
        <v>0</v>
      </c>
      <c r="O11" s="1057">
        <v>19444</v>
      </c>
      <c r="P11" s="1039" t="s">
        <v>305</v>
      </c>
      <c r="Q11" s="1058">
        <v>0</v>
      </c>
      <c r="R11" s="1059" t="s">
        <v>71</v>
      </c>
      <c r="S11" s="1060">
        <f t="shared" si="1"/>
        <v>19444</v>
      </c>
      <c r="T11" s="1049">
        <v>0</v>
      </c>
      <c r="U11" s="1062">
        <f t="shared" si="6"/>
        <v>100</v>
      </c>
      <c r="V11" s="1057">
        <f t="shared" si="7"/>
        <v>19444</v>
      </c>
      <c r="W11" s="1039">
        <f t="shared" si="2"/>
        <v>19444</v>
      </c>
      <c r="X11" s="1063">
        <f t="shared" si="8"/>
        <v>100</v>
      </c>
      <c r="Y11" s="1056">
        <v>9.4232819618106038</v>
      </c>
    </row>
    <row r="12" spans="1:25" s="691" customFormat="1" ht="20.25" customHeight="1">
      <c r="A12" s="633" t="s">
        <v>35</v>
      </c>
      <c r="B12" s="1057">
        <v>96575</v>
      </c>
      <c r="C12" s="1057">
        <v>0</v>
      </c>
      <c r="D12" s="1039">
        <v>697</v>
      </c>
      <c r="E12" s="1039">
        <f t="shared" si="0"/>
        <v>697</v>
      </c>
      <c r="F12" s="1039">
        <v>651</v>
      </c>
      <c r="G12" s="1058">
        <v>46</v>
      </c>
      <c r="H12" s="1059">
        <v>0</v>
      </c>
      <c r="I12" s="1060">
        <f t="shared" si="3"/>
        <v>0</v>
      </c>
      <c r="J12" s="1049">
        <v>0</v>
      </c>
      <c r="K12" s="1061">
        <f t="shared" si="4"/>
        <v>0</v>
      </c>
      <c r="L12" s="1051">
        <f t="shared" si="5"/>
        <v>8472</v>
      </c>
      <c r="M12" s="1051">
        <v>6190</v>
      </c>
      <c r="N12" s="1051">
        <v>2282</v>
      </c>
      <c r="O12" s="1057">
        <v>0</v>
      </c>
      <c r="P12" s="1039" t="s">
        <v>305</v>
      </c>
      <c r="Q12" s="1058">
        <v>0</v>
      </c>
      <c r="R12" s="1059" t="s">
        <v>71</v>
      </c>
      <c r="S12" s="1060">
        <f t="shared" si="1"/>
        <v>0</v>
      </c>
      <c r="T12" s="1049">
        <v>0</v>
      </c>
      <c r="U12" s="1061">
        <f t="shared" si="6"/>
        <v>0</v>
      </c>
      <c r="V12" s="1057">
        <f t="shared" si="7"/>
        <v>697</v>
      </c>
      <c r="W12" s="1039">
        <f t="shared" si="2"/>
        <v>0</v>
      </c>
      <c r="X12" s="1063">
        <f t="shared" si="8"/>
        <v>0</v>
      </c>
      <c r="Y12" s="1056">
        <v>0.72171887134351542</v>
      </c>
    </row>
    <row r="13" spans="1:25" s="691" customFormat="1" ht="20.25" customHeight="1" thickBot="1">
      <c r="A13" s="1064" t="s">
        <v>36</v>
      </c>
      <c r="B13" s="1065">
        <v>73948</v>
      </c>
      <c r="C13" s="1065">
        <v>0</v>
      </c>
      <c r="D13" s="1066">
        <v>649</v>
      </c>
      <c r="E13" s="1066">
        <f t="shared" si="0"/>
        <v>649</v>
      </c>
      <c r="F13" s="1066">
        <v>0</v>
      </c>
      <c r="G13" s="1067">
        <v>0</v>
      </c>
      <c r="H13" s="1068">
        <f>89+94</f>
        <v>183</v>
      </c>
      <c r="I13" s="1069">
        <f t="shared" si="3"/>
        <v>832</v>
      </c>
      <c r="J13" s="1070">
        <v>0</v>
      </c>
      <c r="K13" s="1071">
        <f t="shared" si="4"/>
        <v>128.19722650231125</v>
      </c>
      <c r="L13" s="1072">
        <f t="shared" si="5"/>
        <v>5214</v>
      </c>
      <c r="M13" s="1072">
        <v>3632</v>
      </c>
      <c r="N13" s="1073">
        <v>1582</v>
      </c>
      <c r="O13" s="1065">
        <v>0</v>
      </c>
      <c r="P13" s="1066" t="s">
        <v>305</v>
      </c>
      <c r="Q13" s="1067">
        <v>0</v>
      </c>
      <c r="R13" s="1074" t="s">
        <v>71</v>
      </c>
      <c r="S13" s="1069">
        <f t="shared" si="1"/>
        <v>0</v>
      </c>
      <c r="T13" s="1070">
        <v>0</v>
      </c>
      <c r="U13" s="1075">
        <f t="shared" si="6"/>
        <v>0</v>
      </c>
      <c r="V13" s="1065">
        <f>SUM(E13,O13)</f>
        <v>649</v>
      </c>
      <c r="W13" s="1066">
        <f t="shared" si="2"/>
        <v>832</v>
      </c>
      <c r="X13" s="1076">
        <f t="shared" si="8"/>
        <v>128.19722650231125</v>
      </c>
      <c r="Y13" s="1077">
        <v>0.8776437496619246</v>
      </c>
    </row>
    <row r="14" spans="1:25" s="691" customFormat="1" ht="20.25" customHeight="1">
      <c r="A14" s="1031" t="s">
        <v>38</v>
      </c>
      <c r="B14" s="1032">
        <v>53894</v>
      </c>
      <c r="C14" s="1032">
        <v>0</v>
      </c>
      <c r="D14" s="677">
        <v>0</v>
      </c>
      <c r="E14" s="677">
        <f t="shared" si="0"/>
        <v>0</v>
      </c>
      <c r="F14" s="677">
        <v>0</v>
      </c>
      <c r="G14" s="680">
        <v>0</v>
      </c>
      <c r="H14" s="1078">
        <v>0</v>
      </c>
      <c r="I14" s="676">
        <f t="shared" si="3"/>
        <v>0</v>
      </c>
      <c r="J14" s="1079">
        <v>0</v>
      </c>
      <c r="K14" s="1061">
        <f>IFERROR(I14/E14*100,0)</f>
        <v>0</v>
      </c>
      <c r="L14" s="1037">
        <f t="shared" si="5"/>
        <v>2721</v>
      </c>
      <c r="M14" s="1037">
        <v>2106</v>
      </c>
      <c r="N14" s="1080">
        <v>615</v>
      </c>
      <c r="O14" s="1032">
        <v>0</v>
      </c>
      <c r="P14" s="677" t="s">
        <v>305</v>
      </c>
      <c r="Q14" s="680">
        <v>0</v>
      </c>
      <c r="R14" s="1081" t="s">
        <v>71</v>
      </c>
      <c r="S14" s="676">
        <f t="shared" si="1"/>
        <v>0</v>
      </c>
      <c r="T14" s="1079">
        <v>0</v>
      </c>
      <c r="U14" s="1061">
        <f t="shared" si="6"/>
        <v>0</v>
      </c>
      <c r="V14" s="1038">
        <f t="shared" si="7"/>
        <v>0</v>
      </c>
      <c r="W14" s="667">
        <f t="shared" si="2"/>
        <v>0</v>
      </c>
      <c r="X14" s="1042">
        <f t="shared" si="8"/>
        <v>0</v>
      </c>
      <c r="Y14" s="1043">
        <v>0</v>
      </c>
    </row>
    <row r="15" spans="1:25" s="691" customFormat="1" ht="20.25" customHeight="1">
      <c r="A15" s="633" t="s">
        <v>118</v>
      </c>
      <c r="B15" s="1057">
        <v>104178</v>
      </c>
      <c r="C15" s="1057">
        <v>104</v>
      </c>
      <c r="D15" s="1039">
        <v>7</v>
      </c>
      <c r="E15" s="1039">
        <f t="shared" si="0"/>
        <v>111</v>
      </c>
      <c r="F15" s="1039">
        <v>0</v>
      </c>
      <c r="G15" s="1058">
        <v>0</v>
      </c>
      <c r="H15" s="1059">
        <v>0</v>
      </c>
      <c r="I15" s="1060">
        <f t="shared" si="3"/>
        <v>111</v>
      </c>
      <c r="J15" s="1049">
        <v>0</v>
      </c>
      <c r="K15" s="1082">
        <f t="shared" ref="K15:K42" si="9">IFERROR(I15/E15*100,0)</f>
        <v>100</v>
      </c>
      <c r="L15" s="1051">
        <f t="shared" si="5"/>
        <v>10071</v>
      </c>
      <c r="M15" s="1051">
        <v>6862</v>
      </c>
      <c r="N15" s="1051">
        <v>3209</v>
      </c>
      <c r="O15" s="1057">
        <v>0</v>
      </c>
      <c r="P15" s="1039" t="s">
        <v>305</v>
      </c>
      <c r="Q15" s="1058">
        <v>0</v>
      </c>
      <c r="R15" s="1059" t="s">
        <v>71</v>
      </c>
      <c r="S15" s="1060">
        <f t="shared" si="1"/>
        <v>0</v>
      </c>
      <c r="T15" s="1049">
        <v>0</v>
      </c>
      <c r="U15" s="1061">
        <f t="shared" si="6"/>
        <v>0</v>
      </c>
      <c r="V15" s="1057">
        <f t="shared" si="7"/>
        <v>111</v>
      </c>
      <c r="W15" s="1039">
        <f t="shared" si="2"/>
        <v>111</v>
      </c>
      <c r="X15" s="1063">
        <f t="shared" si="8"/>
        <v>100</v>
      </c>
      <c r="Y15" s="1056">
        <v>0.10654840753326039</v>
      </c>
    </row>
    <row r="16" spans="1:25" s="691" customFormat="1" ht="20.25" customHeight="1">
      <c r="A16" s="633" t="s">
        <v>40</v>
      </c>
      <c r="B16" s="1057">
        <v>62136</v>
      </c>
      <c r="C16" s="1057">
        <v>0</v>
      </c>
      <c r="D16" s="1039">
        <v>426</v>
      </c>
      <c r="E16" s="1039">
        <f t="shared" si="0"/>
        <v>426</v>
      </c>
      <c r="F16" s="1039">
        <v>0</v>
      </c>
      <c r="G16" s="1058">
        <v>426</v>
      </c>
      <c r="H16" s="1059">
        <v>0</v>
      </c>
      <c r="I16" s="1060">
        <f t="shared" si="3"/>
        <v>0</v>
      </c>
      <c r="J16" s="1049">
        <v>0</v>
      </c>
      <c r="K16" s="1050">
        <f t="shared" si="9"/>
        <v>0</v>
      </c>
      <c r="L16" s="1051">
        <f t="shared" si="5"/>
        <v>6343</v>
      </c>
      <c r="M16" s="1051">
        <v>1278</v>
      </c>
      <c r="N16" s="1051">
        <v>105</v>
      </c>
      <c r="O16" s="1057">
        <v>4960</v>
      </c>
      <c r="P16" s="1039" t="s">
        <v>305</v>
      </c>
      <c r="Q16" s="1058">
        <v>4960</v>
      </c>
      <c r="R16" s="1059" t="s">
        <v>71</v>
      </c>
      <c r="S16" s="1060">
        <f t="shared" si="1"/>
        <v>0</v>
      </c>
      <c r="T16" s="1049">
        <v>0</v>
      </c>
      <c r="U16" s="1083">
        <f t="shared" si="6"/>
        <v>0</v>
      </c>
      <c r="V16" s="1057">
        <f t="shared" si="7"/>
        <v>5386</v>
      </c>
      <c r="W16" s="1039">
        <f t="shared" si="2"/>
        <v>0</v>
      </c>
      <c r="X16" s="1063">
        <f t="shared" si="8"/>
        <v>0</v>
      </c>
      <c r="Y16" s="1056">
        <v>8.6680829148963561</v>
      </c>
    </row>
    <row r="17" spans="1:25" s="691" customFormat="1" ht="20.25" customHeight="1">
      <c r="A17" s="633" t="s">
        <v>41</v>
      </c>
      <c r="B17" s="1057">
        <v>63236</v>
      </c>
      <c r="C17" s="1057">
        <v>0</v>
      </c>
      <c r="D17" s="1039">
        <v>0</v>
      </c>
      <c r="E17" s="1039">
        <f t="shared" si="0"/>
        <v>0</v>
      </c>
      <c r="F17" s="1039">
        <v>0</v>
      </c>
      <c r="G17" s="1058">
        <v>0</v>
      </c>
      <c r="H17" s="1059">
        <v>0</v>
      </c>
      <c r="I17" s="1060">
        <f t="shared" si="3"/>
        <v>0</v>
      </c>
      <c r="J17" s="1049">
        <v>0</v>
      </c>
      <c r="K17" s="1061">
        <f t="shared" si="9"/>
        <v>0</v>
      </c>
      <c r="L17" s="1051">
        <f t="shared" si="5"/>
        <v>6463</v>
      </c>
      <c r="M17" s="1051">
        <v>1320</v>
      </c>
      <c r="N17" s="1051">
        <v>506</v>
      </c>
      <c r="O17" s="1057">
        <v>4637</v>
      </c>
      <c r="P17" s="1039" t="s">
        <v>305</v>
      </c>
      <c r="Q17" s="1058">
        <v>686</v>
      </c>
      <c r="R17" s="1059" t="s">
        <v>71</v>
      </c>
      <c r="S17" s="1060">
        <f t="shared" si="1"/>
        <v>3951</v>
      </c>
      <c r="T17" s="1049">
        <v>0</v>
      </c>
      <c r="U17" s="1083">
        <f t="shared" si="6"/>
        <v>85.205952124218243</v>
      </c>
      <c r="V17" s="1057">
        <f t="shared" si="7"/>
        <v>4637</v>
      </c>
      <c r="W17" s="1039">
        <f t="shared" si="2"/>
        <v>3951</v>
      </c>
      <c r="X17" s="1063">
        <f t="shared" si="8"/>
        <v>85.205952124218243</v>
      </c>
      <c r="Y17" s="1056">
        <v>7.3328483775064832</v>
      </c>
    </row>
    <row r="18" spans="1:25" s="691" customFormat="1" ht="20.25" customHeight="1" thickBot="1">
      <c r="A18" s="1064" t="s">
        <v>42</v>
      </c>
      <c r="B18" s="1065">
        <v>13911</v>
      </c>
      <c r="C18" s="1065">
        <v>0</v>
      </c>
      <c r="D18" s="1066">
        <v>0</v>
      </c>
      <c r="E18" s="1066">
        <f t="shared" si="0"/>
        <v>0</v>
      </c>
      <c r="F18" s="1066">
        <v>0</v>
      </c>
      <c r="G18" s="1067">
        <v>0</v>
      </c>
      <c r="H18" s="1074">
        <v>0</v>
      </c>
      <c r="I18" s="1069">
        <f t="shared" si="3"/>
        <v>0</v>
      </c>
      <c r="J18" s="1070">
        <v>0</v>
      </c>
      <c r="K18" s="1084">
        <f t="shared" si="9"/>
        <v>0</v>
      </c>
      <c r="L18" s="1073">
        <f>SUM(M18:O18)</f>
        <v>1079</v>
      </c>
      <c r="M18" s="1073">
        <v>1017</v>
      </c>
      <c r="N18" s="1073">
        <v>0</v>
      </c>
      <c r="O18" s="1065">
        <v>62</v>
      </c>
      <c r="P18" s="1066" t="s">
        <v>305</v>
      </c>
      <c r="Q18" s="1067">
        <v>62</v>
      </c>
      <c r="R18" s="1074" t="s">
        <v>71</v>
      </c>
      <c r="S18" s="1069">
        <f t="shared" si="1"/>
        <v>0</v>
      </c>
      <c r="T18" s="1070">
        <v>0</v>
      </c>
      <c r="U18" s="1075">
        <f t="shared" si="6"/>
        <v>0</v>
      </c>
      <c r="V18" s="1065">
        <f t="shared" si="7"/>
        <v>62</v>
      </c>
      <c r="W18" s="1066">
        <f t="shared" si="2"/>
        <v>0</v>
      </c>
      <c r="X18" s="1085">
        <f t="shared" si="8"/>
        <v>0</v>
      </c>
      <c r="Y18" s="1077">
        <v>0.44569046078642799</v>
      </c>
    </row>
    <row r="19" spans="1:25" s="691" customFormat="1" ht="20.25" customHeight="1">
      <c r="A19" s="1031" t="s">
        <v>43</v>
      </c>
      <c r="B19" s="1032">
        <v>14122</v>
      </c>
      <c r="C19" s="1032">
        <v>0</v>
      </c>
      <c r="D19" s="677">
        <v>53</v>
      </c>
      <c r="E19" s="677">
        <f t="shared" si="0"/>
        <v>53</v>
      </c>
      <c r="F19" s="677">
        <v>0</v>
      </c>
      <c r="G19" s="680">
        <v>0</v>
      </c>
      <c r="H19" s="1081">
        <v>652</v>
      </c>
      <c r="I19" s="676">
        <f t="shared" si="3"/>
        <v>705</v>
      </c>
      <c r="J19" s="1079">
        <v>0</v>
      </c>
      <c r="K19" s="1082">
        <f t="shared" si="9"/>
        <v>1330.1886792452831</v>
      </c>
      <c r="L19" s="1080">
        <f t="shared" si="5"/>
        <v>650</v>
      </c>
      <c r="M19" s="1080">
        <v>650</v>
      </c>
      <c r="N19" s="1080">
        <v>0</v>
      </c>
      <c r="O19" s="1032">
        <v>0</v>
      </c>
      <c r="P19" s="677" t="s">
        <v>305</v>
      </c>
      <c r="Q19" s="680">
        <v>0</v>
      </c>
      <c r="R19" s="1081" t="s">
        <v>71</v>
      </c>
      <c r="S19" s="676">
        <f t="shared" si="1"/>
        <v>0</v>
      </c>
      <c r="T19" s="1079">
        <v>0</v>
      </c>
      <c r="U19" s="1061">
        <f t="shared" si="6"/>
        <v>0</v>
      </c>
      <c r="V19" s="1032">
        <f>SUM(E19,O19)</f>
        <v>53</v>
      </c>
      <c r="W19" s="677">
        <f t="shared" si="2"/>
        <v>705</v>
      </c>
      <c r="X19" s="1086">
        <f t="shared" si="8"/>
        <v>1330.1886792452831</v>
      </c>
      <c r="Y19" s="1087">
        <v>0.37530094887409715</v>
      </c>
    </row>
    <row r="20" spans="1:25" s="691" customFormat="1" ht="20.25" customHeight="1">
      <c r="A20" s="633" t="s">
        <v>44</v>
      </c>
      <c r="B20" s="1057">
        <v>44666</v>
      </c>
      <c r="C20" s="1057">
        <v>0</v>
      </c>
      <c r="D20" s="1039">
        <v>493</v>
      </c>
      <c r="E20" s="1039">
        <f t="shared" si="0"/>
        <v>493</v>
      </c>
      <c r="F20" s="1039">
        <v>0</v>
      </c>
      <c r="G20" s="1058">
        <v>493</v>
      </c>
      <c r="H20" s="1059">
        <v>0</v>
      </c>
      <c r="I20" s="1060">
        <f t="shared" si="3"/>
        <v>0</v>
      </c>
      <c r="J20" s="1049">
        <v>0</v>
      </c>
      <c r="K20" s="1061">
        <f t="shared" si="9"/>
        <v>0</v>
      </c>
      <c r="L20" s="1051">
        <f t="shared" si="5"/>
        <v>3340</v>
      </c>
      <c r="M20" s="1051">
        <v>1878</v>
      </c>
      <c r="N20" s="1051">
        <v>0</v>
      </c>
      <c r="O20" s="1057">
        <v>1462</v>
      </c>
      <c r="P20" s="1039" t="s">
        <v>305</v>
      </c>
      <c r="Q20" s="1058">
        <v>86</v>
      </c>
      <c r="R20" s="1059" t="s">
        <v>71</v>
      </c>
      <c r="S20" s="1057">
        <f t="shared" si="1"/>
        <v>1376</v>
      </c>
      <c r="T20" s="1039">
        <v>1376</v>
      </c>
      <c r="U20" s="1083">
        <f t="shared" si="6"/>
        <v>94.117647058823522</v>
      </c>
      <c r="V20" s="1057">
        <f t="shared" si="7"/>
        <v>1955</v>
      </c>
      <c r="W20" s="1039">
        <f t="shared" si="2"/>
        <v>1376</v>
      </c>
      <c r="X20" s="1063">
        <f t="shared" si="8"/>
        <v>70.38363171355499</v>
      </c>
      <c r="Y20" s="1056">
        <v>4.3769309989701339</v>
      </c>
    </row>
    <row r="21" spans="1:25" s="691" customFormat="1" ht="20.25" customHeight="1">
      <c r="A21" s="633" t="s">
        <v>45</v>
      </c>
      <c r="B21" s="1057">
        <v>64165</v>
      </c>
      <c r="C21" s="1057">
        <v>0</v>
      </c>
      <c r="D21" s="1039">
        <v>0</v>
      </c>
      <c r="E21" s="1039">
        <f t="shared" si="0"/>
        <v>0</v>
      </c>
      <c r="F21" s="1039">
        <v>0</v>
      </c>
      <c r="G21" s="1058">
        <v>0</v>
      </c>
      <c r="H21" s="1059">
        <v>0</v>
      </c>
      <c r="I21" s="1060">
        <f t="shared" si="3"/>
        <v>0</v>
      </c>
      <c r="J21" s="1049">
        <v>0</v>
      </c>
      <c r="K21" s="1061">
        <f t="shared" si="9"/>
        <v>0</v>
      </c>
      <c r="L21" s="1051">
        <f t="shared" si="5"/>
        <v>4914</v>
      </c>
      <c r="M21" s="1051">
        <v>0</v>
      </c>
      <c r="N21" s="1051">
        <v>0</v>
      </c>
      <c r="O21" s="1057">
        <v>4914</v>
      </c>
      <c r="P21" s="1039" t="s">
        <v>305</v>
      </c>
      <c r="Q21" s="1058">
        <v>4914</v>
      </c>
      <c r="R21" s="1059" t="s">
        <v>71</v>
      </c>
      <c r="S21" s="1060">
        <f t="shared" si="1"/>
        <v>0</v>
      </c>
      <c r="T21" s="1049">
        <v>0</v>
      </c>
      <c r="U21" s="1083">
        <f t="shared" si="6"/>
        <v>0</v>
      </c>
      <c r="V21" s="1057">
        <f t="shared" si="7"/>
        <v>4914</v>
      </c>
      <c r="W21" s="1039">
        <f t="shared" si="2"/>
        <v>0</v>
      </c>
      <c r="X21" s="1063">
        <f t="shared" si="8"/>
        <v>0</v>
      </c>
      <c r="Y21" s="1056">
        <v>7.6583807371620045</v>
      </c>
    </row>
    <row r="22" spans="1:25" s="691" customFormat="1" ht="20.25" customHeight="1">
      <c r="A22" s="633" t="s">
        <v>46</v>
      </c>
      <c r="B22" s="1057">
        <v>64371</v>
      </c>
      <c r="C22" s="1057">
        <v>0</v>
      </c>
      <c r="D22" s="1039">
        <v>0</v>
      </c>
      <c r="E22" s="1039">
        <f t="shared" si="0"/>
        <v>0</v>
      </c>
      <c r="F22" s="1039">
        <v>0</v>
      </c>
      <c r="G22" s="1058">
        <v>0</v>
      </c>
      <c r="H22" s="1059">
        <v>0</v>
      </c>
      <c r="I22" s="1060">
        <f t="shared" si="3"/>
        <v>0</v>
      </c>
      <c r="J22" s="1049">
        <v>0</v>
      </c>
      <c r="K22" s="1061">
        <f t="shared" si="9"/>
        <v>0</v>
      </c>
      <c r="L22" s="1051">
        <f t="shared" si="5"/>
        <v>6169</v>
      </c>
      <c r="M22" s="1051">
        <v>3685</v>
      </c>
      <c r="N22" s="1051">
        <v>1894</v>
      </c>
      <c r="O22" s="1057">
        <v>590</v>
      </c>
      <c r="P22" s="1039" t="s">
        <v>305</v>
      </c>
      <c r="Q22" s="1058">
        <v>590</v>
      </c>
      <c r="R22" s="1059" t="s">
        <v>71</v>
      </c>
      <c r="S22" s="1060">
        <f t="shared" si="1"/>
        <v>0</v>
      </c>
      <c r="T22" s="1049">
        <v>0</v>
      </c>
      <c r="U22" s="1083">
        <f t="shared" si="6"/>
        <v>0</v>
      </c>
      <c r="V22" s="1057">
        <f t="shared" si="7"/>
        <v>590</v>
      </c>
      <c r="W22" s="1039">
        <f t="shared" si="2"/>
        <v>0</v>
      </c>
      <c r="X22" s="1063">
        <f t="shared" si="8"/>
        <v>0</v>
      </c>
      <c r="Y22" s="1056">
        <v>0.91656180578210678</v>
      </c>
    </row>
    <row r="23" spans="1:25" s="691" customFormat="1" ht="20.25" customHeight="1" thickBot="1">
      <c r="A23" s="1064" t="s">
        <v>47</v>
      </c>
      <c r="B23" s="1065">
        <v>25729</v>
      </c>
      <c r="C23" s="1065">
        <v>0</v>
      </c>
      <c r="D23" s="1066">
        <v>271</v>
      </c>
      <c r="E23" s="1066">
        <f t="shared" si="0"/>
        <v>271</v>
      </c>
      <c r="F23" s="1066">
        <v>0</v>
      </c>
      <c r="G23" s="1067">
        <v>271</v>
      </c>
      <c r="H23" s="1074">
        <v>0</v>
      </c>
      <c r="I23" s="1069">
        <f t="shared" si="3"/>
        <v>0</v>
      </c>
      <c r="J23" s="1070">
        <v>0</v>
      </c>
      <c r="K23" s="1071">
        <f t="shared" si="9"/>
        <v>0</v>
      </c>
      <c r="L23" s="1072">
        <f t="shared" si="5"/>
        <v>2270</v>
      </c>
      <c r="M23" s="1072">
        <v>1277</v>
      </c>
      <c r="N23" s="1073">
        <v>0</v>
      </c>
      <c r="O23" s="1065">
        <v>993</v>
      </c>
      <c r="P23" s="1066" t="s">
        <v>305</v>
      </c>
      <c r="Q23" s="1067">
        <v>58</v>
      </c>
      <c r="R23" s="1074" t="s">
        <v>71</v>
      </c>
      <c r="S23" s="1069">
        <f t="shared" si="1"/>
        <v>935</v>
      </c>
      <c r="T23" s="1070">
        <v>935</v>
      </c>
      <c r="U23" s="1075">
        <f t="shared" si="6"/>
        <v>94.159113796576037</v>
      </c>
      <c r="V23" s="1088">
        <f t="shared" si="7"/>
        <v>1264</v>
      </c>
      <c r="W23" s="1089">
        <f t="shared" si="2"/>
        <v>935</v>
      </c>
      <c r="X23" s="1090">
        <f t="shared" si="8"/>
        <v>73.971518987341767</v>
      </c>
      <c r="Y23" s="1091">
        <v>4.9127443740526253</v>
      </c>
    </row>
    <row r="24" spans="1:25" s="691" customFormat="1" ht="20.25" customHeight="1">
      <c r="A24" s="1031" t="s">
        <v>48</v>
      </c>
      <c r="B24" s="1032">
        <v>35443</v>
      </c>
      <c r="C24" s="1032">
        <v>0</v>
      </c>
      <c r="D24" s="677">
        <v>0</v>
      </c>
      <c r="E24" s="677">
        <f t="shared" si="0"/>
        <v>0</v>
      </c>
      <c r="F24" s="677">
        <v>0</v>
      </c>
      <c r="G24" s="680">
        <v>0</v>
      </c>
      <c r="H24" s="1081">
        <v>0</v>
      </c>
      <c r="I24" s="676">
        <f t="shared" si="3"/>
        <v>0</v>
      </c>
      <c r="J24" s="1079">
        <v>0</v>
      </c>
      <c r="K24" s="1061">
        <f t="shared" si="9"/>
        <v>0</v>
      </c>
      <c r="L24" s="1037">
        <f t="shared" si="5"/>
        <v>2864</v>
      </c>
      <c r="M24" s="1037">
        <v>2083</v>
      </c>
      <c r="N24" s="1080">
        <v>563</v>
      </c>
      <c r="O24" s="1032">
        <v>218</v>
      </c>
      <c r="P24" s="677" t="s">
        <v>305</v>
      </c>
      <c r="Q24" s="680">
        <v>218</v>
      </c>
      <c r="R24" s="1081" t="s">
        <v>71</v>
      </c>
      <c r="S24" s="676">
        <f t="shared" si="1"/>
        <v>0</v>
      </c>
      <c r="T24" s="1079">
        <v>0</v>
      </c>
      <c r="U24" s="1092">
        <f t="shared" si="6"/>
        <v>0</v>
      </c>
      <c r="V24" s="1038">
        <f t="shared" si="7"/>
        <v>218</v>
      </c>
      <c r="W24" s="667">
        <f t="shared" si="2"/>
        <v>0</v>
      </c>
      <c r="X24" s="1042">
        <f t="shared" si="8"/>
        <v>0</v>
      </c>
      <c r="Y24" s="1043">
        <v>0.61507208757723675</v>
      </c>
    </row>
    <row r="25" spans="1:25" s="691" customFormat="1" ht="20.25" customHeight="1">
      <c r="A25" s="633" t="s">
        <v>49</v>
      </c>
      <c r="B25" s="1057">
        <v>31744</v>
      </c>
      <c r="C25" s="1057">
        <v>0</v>
      </c>
      <c r="D25" s="1039">
        <v>0</v>
      </c>
      <c r="E25" s="1039">
        <f t="shared" si="0"/>
        <v>0</v>
      </c>
      <c r="F25" s="1039">
        <v>0</v>
      </c>
      <c r="G25" s="1058">
        <v>0</v>
      </c>
      <c r="H25" s="1059">
        <v>0</v>
      </c>
      <c r="I25" s="1060">
        <f t="shared" si="3"/>
        <v>0</v>
      </c>
      <c r="J25" s="1049">
        <v>0</v>
      </c>
      <c r="K25" s="1061">
        <f t="shared" si="9"/>
        <v>0</v>
      </c>
      <c r="L25" s="1051">
        <f t="shared" si="5"/>
        <v>2641</v>
      </c>
      <c r="M25" s="1051">
        <v>1922</v>
      </c>
      <c r="N25" s="1051">
        <v>518</v>
      </c>
      <c r="O25" s="1057">
        <v>201</v>
      </c>
      <c r="P25" s="1039" t="s">
        <v>305</v>
      </c>
      <c r="Q25" s="1058">
        <v>201</v>
      </c>
      <c r="R25" s="1059" t="s">
        <v>71</v>
      </c>
      <c r="S25" s="1060">
        <f t="shared" si="1"/>
        <v>0</v>
      </c>
      <c r="T25" s="1049">
        <v>0</v>
      </c>
      <c r="U25" s="1083">
        <f t="shared" si="6"/>
        <v>0</v>
      </c>
      <c r="V25" s="1057">
        <f t="shared" si="7"/>
        <v>201</v>
      </c>
      <c r="W25" s="1039">
        <f t="shared" si="2"/>
        <v>0</v>
      </c>
      <c r="X25" s="1063">
        <f t="shared" si="8"/>
        <v>0</v>
      </c>
      <c r="Y25" s="1056">
        <v>0.63319052419354838</v>
      </c>
    </row>
    <row r="26" spans="1:25" s="691" customFormat="1" ht="20.25" customHeight="1">
      <c r="A26" s="633" t="s">
        <v>50</v>
      </c>
      <c r="B26" s="1057">
        <v>11885</v>
      </c>
      <c r="C26" s="1057">
        <v>94</v>
      </c>
      <c r="D26" s="1039">
        <v>57</v>
      </c>
      <c r="E26" s="1039">
        <f t="shared" si="0"/>
        <v>151</v>
      </c>
      <c r="F26" s="1039">
        <v>0</v>
      </c>
      <c r="G26" s="1058">
        <v>0</v>
      </c>
      <c r="H26" s="1059">
        <v>0</v>
      </c>
      <c r="I26" s="1060">
        <f t="shared" si="3"/>
        <v>151</v>
      </c>
      <c r="J26" s="1049">
        <v>0</v>
      </c>
      <c r="K26" s="1061">
        <f t="shared" si="9"/>
        <v>100</v>
      </c>
      <c r="L26" s="1051">
        <f t="shared" si="5"/>
        <v>1106</v>
      </c>
      <c r="M26" s="1051">
        <v>569</v>
      </c>
      <c r="N26" s="1051">
        <v>0</v>
      </c>
      <c r="O26" s="1057">
        <v>537</v>
      </c>
      <c r="P26" s="1039" t="s">
        <v>305</v>
      </c>
      <c r="Q26" s="1058">
        <v>0</v>
      </c>
      <c r="R26" s="1059" t="s">
        <v>71</v>
      </c>
      <c r="S26" s="1060">
        <f t="shared" si="1"/>
        <v>537</v>
      </c>
      <c r="T26" s="1049">
        <v>0</v>
      </c>
      <c r="U26" s="1083">
        <f t="shared" si="6"/>
        <v>100</v>
      </c>
      <c r="V26" s="1057">
        <f t="shared" si="7"/>
        <v>688</v>
      </c>
      <c r="W26" s="1039">
        <f>SUM(I26,S26)</f>
        <v>688</v>
      </c>
      <c r="X26" s="1063">
        <f t="shared" si="8"/>
        <v>100</v>
      </c>
      <c r="Y26" s="1056">
        <v>5.7888094236432481</v>
      </c>
    </row>
    <row r="27" spans="1:25" s="691" customFormat="1" ht="20.25" customHeight="1" thickBot="1">
      <c r="A27" s="1093" t="s">
        <v>51</v>
      </c>
      <c r="B27" s="1088">
        <v>21890</v>
      </c>
      <c r="C27" s="1088">
        <v>0</v>
      </c>
      <c r="D27" s="1089">
        <v>0</v>
      </c>
      <c r="E27" s="1039">
        <f>SUM(C27:D27)</f>
        <v>0</v>
      </c>
      <c r="F27" s="1089">
        <v>0</v>
      </c>
      <c r="G27" s="1094">
        <v>0</v>
      </c>
      <c r="H27" s="1095">
        <v>0</v>
      </c>
      <c r="I27" s="1060">
        <f t="shared" si="3"/>
        <v>0</v>
      </c>
      <c r="J27" s="1096">
        <v>0</v>
      </c>
      <c r="K27" s="1061">
        <f t="shared" si="9"/>
        <v>0</v>
      </c>
      <c r="L27" s="1073">
        <f t="shared" si="5"/>
        <v>1850</v>
      </c>
      <c r="M27" s="1073">
        <v>1348</v>
      </c>
      <c r="N27" s="1072">
        <v>362</v>
      </c>
      <c r="O27" s="1057">
        <v>140</v>
      </c>
      <c r="P27" s="1039" t="s">
        <v>305</v>
      </c>
      <c r="Q27" s="1094">
        <v>140</v>
      </c>
      <c r="R27" s="1095" t="s">
        <v>71</v>
      </c>
      <c r="S27" s="1060">
        <f t="shared" si="1"/>
        <v>0</v>
      </c>
      <c r="T27" s="1096">
        <v>0</v>
      </c>
      <c r="U27" s="1083">
        <f t="shared" si="6"/>
        <v>0</v>
      </c>
      <c r="V27" s="1065">
        <f t="shared" si="7"/>
        <v>140</v>
      </c>
      <c r="W27" s="1066">
        <f t="shared" si="2"/>
        <v>0</v>
      </c>
      <c r="X27" s="1085">
        <f t="shared" si="8"/>
        <v>0</v>
      </c>
      <c r="Y27" s="1077">
        <v>0.6395614435815441</v>
      </c>
    </row>
    <row r="28" spans="1:25" s="691" customFormat="1" ht="20.25" customHeight="1" thickBot="1">
      <c r="A28" s="1097" t="s">
        <v>52</v>
      </c>
      <c r="B28" s="1098">
        <f>SUM(B9:B27)</f>
        <v>2291993</v>
      </c>
      <c r="C28" s="1098">
        <v>2811</v>
      </c>
      <c r="D28" s="1099">
        <v>2653</v>
      </c>
      <c r="E28" s="1099">
        <f t="shared" si="0"/>
        <v>5464</v>
      </c>
      <c r="F28" s="1099">
        <v>651</v>
      </c>
      <c r="G28" s="1100">
        <v>1236</v>
      </c>
      <c r="H28" s="684">
        <f>IF(SUM(H9:H27)=0,"-",SUM(H9:H27))</f>
        <v>835</v>
      </c>
      <c r="I28" s="1101">
        <f>E28-SUM(F28:G28)+H28</f>
        <v>4412</v>
      </c>
      <c r="J28" s="684">
        <v>0</v>
      </c>
      <c r="K28" s="1102">
        <f t="shared" ref="K28:K44" si="10">I28/E28*100</f>
        <v>80.746705710102489</v>
      </c>
      <c r="L28" s="1052">
        <f>SUM(L9:L27)</f>
        <v>246594</v>
      </c>
      <c r="M28" s="1052">
        <f>SUM(M9:M27)</f>
        <v>41834</v>
      </c>
      <c r="N28" s="1103">
        <f>SUM(N9:N27)</f>
        <v>11636</v>
      </c>
      <c r="O28" s="1098">
        <f>L28-M28-N28</f>
        <v>193124</v>
      </c>
      <c r="P28" s="1099" t="s">
        <v>305</v>
      </c>
      <c r="Q28" s="1100">
        <f>SUM(Q9:Q27)</f>
        <v>11915</v>
      </c>
      <c r="R28" s="1103" t="s">
        <v>71</v>
      </c>
      <c r="S28" s="1101">
        <f>O28-SUM(P28:Q28)</f>
        <v>181209</v>
      </c>
      <c r="T28" s="684">
        <v>2311</v>
      </c>
      <c r="U28" s="1104">
        <f t="shared" ref="U28:U44" si="11">S28/O28*100</f>
        <v>93.830388765767069</v>
      </c>
      <c r="V28" s="1098">
        <f>E28+O28</f>
        <v>198588</v>
      </c>
      <c r="W28" s="1099">
        <f>I28+S28</f>
        <v>185621</v>
      </c>
      <c r="X28" s="1105">
        <f t="shared" ref="X28:X44" si="12">W28/V28*100</f>
        <v>93.470401031280844</v>
      </c>
      <c r="Y28" s="1106">
        <v>8.6644243677882091</v>
      </c>
    </row>
    <row r="29" spans="1:25" s="691" customFormat="1" ht="20.25" customHeight="1">
      <c r="A29" s="1031" t="s">
        <v>54</v>
      </c>
      <c r="B29" s="1088">
        <v>8552</v>
      </c>
      <c r="C29" s="1088">
        <v>0</v>
      </c>
      <c r="D29" s="1089">
        <v>26</v>
      </c>
      <c r="E29" s="1039">
        <f>SUM(C29:D29)</f>
        <v>26</v>
      </c>
      <c r="F29" s="677">
        <v>0</v>
      </c>
      <c r="G29" s="677">
        <v>26</v>
      </c>
      <c r="H29" s="1081">
        <v>0</v>
      </c>
      <c r="I29" s="676">
        <f t="shared" ref="I29:I42" si="13">E29-SUM(F29:G29)+H29</f>
        <v>0</v>
      </c>
      <c r="J29" s="1049">
        <v>0</v>
      </c>
      <c r="K29" s="1061">
        <f t="shared" si="9"/>
        <v>0</v>
      </c>
      <c r="L29" s="1037">
        <f t="shared" si="5"/>
        <v>593</v>
      </c>
      <c r="M29" s="1037">
        <v>545</v>
      </c>
      <c r="N29" s="1080">
        <v>0</v>
      </c>
      <c r="O29" s="1032">
        <v>48</v>
      </c>
      <c r="P29" s="677" t="s">
        <v>305</v>
      </c>
      <c r="Q29" s="1107">
        <v>48</v>
      </c>
      <c r="R29" s="1081" t="s">
        <v>71</v>
      </c>
      <c r="S29" s="676">
        <f t="shared" ref="S29:S42" si="14">SUM(O29,R29)-SUM(P29:Q29)</f>
        <v>0</v>
      </c>
      <c r="T29" s="1049">
        <v>0</v>
      </c>
      <c r="U29" s="1092">
        <f t="shared" si="6"/>
        <v>0</v>
      </c>
      <c r="V29" s="1038">
        <f t="shared" ref="V29:V42" si="15">SUM(E29,O29)</f>
        <v>74</v>
      </c>
      <c r="W29" s="667">
        <f t="shared" ref="W29:W42" si="16">SUM(I29,S29)</f>
        <v>0</v>
      </c>
      <c r="X29" s="1042">
        <f t="shared" si="8"/>
        <v>0</v>
      </c>
      <c r="Y29" s="1043">
        <v>0.86529466791393816</v>
      </c>
    </row>
    <row r="30" spans="1:25" s="691" customFormat="1" ht="20.25" customHeight="1">
      <c r="A30" s="633" t="s">
        <v>55</v>
      </c>
      <c r="B30" s="1057">
        <v>12661</v>
      </c>
      <c r="C30" s="1057">
        <v>0</v>
      </c>
      <c r="D30" s="1039">
        <v>0</v>
      </c>
      <c r="E30" s="1039">
        <f t="shared" ref="E30:E42" si="17">SUM(C30:D30)</f>
        <v>0</v>
      </c>
      <c r="F30" s="1108">
        <v>0</v>
      </c>
      <c r="G30" s="1108">
        <v>0</v>
      </c>
      <c r="H30" s="1109">
        <v>0</v>
      </c>
      <c r="I30" s="1110">
        <f t="shared" si="13"/>
        <v>0</v>
      </c>
      <c r="J30" s="1049">
        <v>0</v>
      </c>
      <c r="K30" s="1061">
        <f t="shared" si="9"/>
        <v>0</v>
      </c>
      <c r="L30" s="1051">
        <f t="shared" si="5"/>
        <v>1515</v>
      </c>
      <c r="M30" s="1051">
        <v>1080</v>
      </c>
      <c r="N30" s="1051">
        <v>0</v>
      </c>
      <c r="O30" s="1057">
        <v>435</v>
      </c>
      <c r="P30" s="1039" t="s">
        <v>305</v>
      </c>
      <c r="Q30" s="1058">
        <v>435</v>
      </c>
      <c r="R30" s="1059" t="s">
        <v>71</v>
      </c>
      <c r="S30" s="1060">
        <f t="shared" si="14"/>
        <v>0</v>
      </c>
      <c r="T30" s="1049">
        <v>0</v>
      </c>
      <c r="U30" s="1083">
        <f t="shared" si="6"/>
        <v>0</v>
      </c>
      <c r="V30" s="1057">
        <f t="shared" si="15"/>
        <v>435</v>
      </c>
      <c r="W30" s="1039">
        <f t="shared" si="16"/>
        <v>0</v>
      </c>
      <c r="X30" s="1063">
        <f t="shared" si="8"/>
        <v>0</v>
      </c>
      <c r="Y30" s="1056">
        <v>3.4357475712818895</v>
      </c>
    </row>
    <row r="31" spans="1:25" s="691" customFormat="1" ht="20.25" customHeight="1">
      <c r="A31" s="633" t="s">
        <v>56</v>
      </c>
      <c r="B31" s="1057">
        <v>9649</v>
      </c>
      <c r="C31" s="1057">
        <v>0</v>
      </c>
      <c r="D31" s="1039">
        <v>91</v>
      </c>
      <c r="E31" s="1039">
        <f t="shared" si="17"/>
        <v>91</v>
      </c>
      <c r="F31" s="1108">
        <v>89</v>
      </c>
      <c r="G31" s="1108">
        <v>2</v>
      </c>
      <c r="H31" s="1109">
        <v>0</v>
      </c>
      <c r="I31" s="1110">
        <f t="shared" si="13"/>
        <v>0</v>
      </c>
      <c r="J31" s="1049">
        <v>0</v>
      </c>
      <c r="K31" s="1061">
        <f t="shared" si="9"/>
        <v>0</v>
      </c>
      <c r="L31" s="1051">
        <f t="shared" si="5"/>
        <v>474</v>
      </c>
      <c r="M31" s="1051">
        <v>474</v>
      </c>
      <c r="N31" s="1051">
        <v>0</v>
      </c>
      <c r="O31" s="1057">
        <v>0</v>
      </c>
      <c r="P31" s="1039" t="s">
        <v>305</v>
      </c>
      <c r="Q31" s="1058">
        <v>0</v>
      </c>
      <c r="R31" s="1059" t="s">
        <v>71</v>
      </c>
      <c r="S31" s="1060">
        <f t="shared" si="14"/>
        <v>0</v>
      </c>
      <c r="T31" s="1049">
        <v>0</v>
      </c>
      <c r="U31" s="1083">
        <f t="shared" si="6"/>
        <v>0</v>
      </c>
      <c r="V31" s="1057">
        <f t="shared" si="15"/>
        <v>91</v>
      </c>
      <c r="W31" s="1039">
        <f t="shared" si="16"/>
        <v>0</v>
      </c>
      <c r="X31" s="1063">
        <f t="shared" si="8"/>
        <v>0</v>
      </c>
      <c r="Y31" s="1056">
        <v>0.94310291221888276</v>
      </c>
    </row>
    <row r="32" spans="1:25" s="691" customFormat="1" ht="20.25" customHeight="1" thickBot="1">
      <c r="A32" s="1064" t="s">
        <v>57</v>
      </c>
      <c r="B32" s="1065">
        <v>7524</v>
      </c>
      <c r="C32" s="1065">
        <v>0</v>
      </c>
      <c r="D32" s="1066">
        <v>61</v>
      </c>
      <c r="E32" s="1089">
        <f t="shared" si="17"/>
        <v>61</v>
      </c>
      <c r="F32" s="1111">
        <v>61</v>
      </c>
      <c r="G32" s="1111">
        <v>0</v>
      </c>
      <c r="H32" s="1112">
        <v>0</v>
      </c>
      <c r="I32" s="1113">
        <f t="shared" si="13"/>
        <v>0</v>
      </c>
      <c r="J32" s="1096">
        <v>0</v>
      </c>
      <c r="K32" s="1114">
        <f t="shared" si="9"/>
        <v>0</v>
      </c>
      <c r="L32" s="1073">
        <f t="shared" si="5"/>
        <v>340</v>
      </c>
      <c r="M32" s="1073">
        <v>340</v>
      </c>
      <c r="N32" s="1072">
        <v>0</v>
      </c>
      <c r="O32" s="1088">
        <v>0</v>
      </c>
      <c r="P32" s="1089" t="s">
        <v>305</v>
      </c>
      <c r="Q32" s="1094">
        <v>0</v>
      </c>
      <c r="R32" s="1095" t="s">
        <v>71</v>
      </c>
      <c r="S32" s="1115">
        <f t="shared" si="14"/>
        <v>0</v>
      </c>
      <c r="T32" s="1096">
        <v>0</v>
      </c>
      <c r="U32" s="1116">
        <f t="shared" si="6"/>
        <v>0</v>
      </c>
      <c r="V32" s="1065">
        <f t="shared" si="15"/>
        <v>61</v>
      </c>
      <c r="W32" s="1066">
        <f t="shared" si="16"/>
        <v>0</v>
      </c>
      <c r="X32" s="1085">
        <f t="shared" si="8"/>
        <v>0</v>
      </c>
      <c r="Y32" s="1077">
        <v>0.81073896863370543</v>
      </c>
    </row>
    <row r="33" spans="1:25" s="691" customFormat="1" ht="20.25" customHeight="1">
      <c r="A33" s="1031" t="s">
        <v>58</v>
      </c>
      <c r="B33" s="1032">
        <v>2875</v>
      </c>
      <c r="C33" s="1032">
        <v>0</v>
      </c>
      <c r="D33" s="677">
        <v>22</v>
      </c>
      <c r="E33" s="667">
        <f t="shared" si="17"/>
        <v>22</v>
      </c>
      <c r="F33" s="1117">
        <v>0</v>
      </c>
      <c r="G33" s="1117">
        <v>0</v>
      </c>
      <c r="H33" s="1118">
        <v>0</v>
      </c>
      <c r="I33" s="1119">
        <f t="shared" si="13"/>
        <v>22</v>
      </c>
      <c r="J33" s="1034">
        <v>22</v>
      </c>
      <c r="K33" s="1035">
        <f t="shared" si="9"/>
        <v>100</v>
      </c>
      <c r="L33" s="1080">
        <f t="shared" si="5"/>
        <v>210</v>
      </c>
      <c r="M33" s="1080">
        <v>32</v>
      </c>
      <c r="N33" s="1037">
        <v>9</v>
      </c>
      <c r="O33" s="1038">
        <v>169</v>
      </c>
      <c r="P33" s="667" t="s">
        <v>305</v>
      </c>
      <c r="Q33" s="670">
        <v>70</v>
      </c>
      <c r="R33" s="1033" t="s">
        <v>71</v>
      </c>
      <c r="S33" s="666">
        <f t="shared" si="14"/>
        <v>99</v>
      </c>
      <c r="T33" s="1034">
        <v>99</v>
      </c>
      <c r="U33" s="1041">
        <f t="shared" si="6"/>
        <v>58.57988165680473</v>
      </c>
      <c r="V33" s="1038">
        <f t="shared" si="15"/>
        <v>191</v>
      </c>
      <c r="W33" s="667">
        <f t="shared" si="16"/>
        <v>121</v>
      </c>
      <c r="X33" s="1042">
        <f t="shared" si="8"/>
        <v>63.350785340314133</v>
      </c>
      <c r="Y33" s="1043">
        <v>6.6434782608695651</v>
      </c>
    </row>
    <row r="34" spans="1:25" s="691" customFormat="1" ht="20.25" customHeight="1">
      <c r="A34" s="633" t="s">
        <v>59</v>
      </c>
      <c r="B34" s="1057">
        <v>4986</v>
      </c>
      <c r="C34" s="1057">
        <v>0</v>
      </c>
      <c r="D34" s="1039">
        <v>40</v>
      </c>
      <c r="E34" s="1039">
        <f t="shared" si="17"/>
        <v>40</v>
      </c>
      <c r="F34" s="1108">
        <v>0</v>
      </c>
      <c r="G34" s="1108">
        <v>0</v>
      </c>
      <c r="H34" s="1109">
        <v>0</v>
      </c>
      <c r="I34" s="1110">
        <f t="shared" si="13"/>
        <v>40</v>
      </c>
      <c r="J34" s="1049">
        <v>40</v>
      </c>
      <c r="K34" s="1061">
        <f t="shared" si="9"/>
        <v>100</v>
      </c>
      <c r="L34" s="1051">
        <f t="shared" si="5"/>
        <v>342</v>
      </c>
      <c r="M34" s="1051">
        <v>52</v>
      </c>
      <c r="N34" s="1051">
        <v>14</v>
      </c>
      <c r="O34" s="1057">
        <v>276</v>
      </c>
      <c r="P34" s="1039" t="s">
        <v>305</v>
      </c>
      <c r="Q34" s="1058">
        <v>115</v>
      </c>
      <c r="R34" s="1059" t="s">
        <v>71</v>
      </c>
      <c r="S34" s="1060">
        <f t="shared" si="14"/>
        <v>161</v>
      </c>
      <c r="T34" s="1049">
        <v>161</v>
      </c>
      <c r="U34" s="1083">
        <f t="shared" si="6"/>
        <v>58.333333333333336</v>
      </c>
      <c r="V34" s="1057">
        <f t="shared" si="15"/>
        <v>316</v>
      </c>
      <c r="W34" s="1039">
        <f t="shared" si="16"/>
        <v>201</v>
      </c>
      <c r="X34" s="1063">
        <f t="shared" si="8"/>
        <v>63.607594936708857</v>
      </c>
      <c r="Y34" s="1056">
        <v>6.3377456879261942</v>
      </c>
    </row>
    <row r="35" spans="1:25" s="691" customFormat="1" ht="20.25" customHeight="1">
      <c r="A35" s="633" t="s">
        <v>60</v>
      </c>
      <c r="B35" s="1057">
        <v>3050</v>
      </c>
      <c r="C35" s="1057">
        <v>0</v>
      </c>
      <c r="D35" s="1039">
        <v>27</v>
      </c>
      <c r="E35" s="1039">
        <f t="shared" si="17"/>
        <v>27</v>
      </c>
      <c r="F35" s="1108">
        <v>0</v>
      </c>
      <c r="G35" s="1108">
        <v>0</v>
      </c>
      <c r="H35" s="1109">
        <v>0</v>
      </c>
      <c r="I35" s="1110">
        <f t="shared" si="13"/>
        <v>27</v>
      </c>
      <c r="J35" s="1049">
        <v>27</v>
      </c>
      <c r="K35" s="1061">
        <f t="shared" si="9"/>
        <v>100</v>
      </c>
      <c r="L35" s="1051">
        <f t="shared" si="5"/>
        <v>204</v>
      </c>
      <c r="M35" s="1051">
        <v>31</v>
      </c>
      <c r="N35" s="1051">
        <v>8</v>
      </c>
      <c r="O35" s="1057">
        <v>165</v>
      </c>
      <c r="P35" s="1039" t="s">
        <v>305</v>
      </c>
      <c r="Q35" s="1058">
        <v>69</v>
      </c>
      <c r="R35" s="1059" t="s">
        <v>71</v>
      </c>
      <c r="S35" s="1060">
        <f t="shared" si="14"/>
        <v>96</v>
      </c>
      <c r="T35" s="1049">
        <v>96</v>
      </c>
      <c r="U35" s="1083">
        <f t="shared" si="6"/>
        <v>58.18181818181818</v>
      </c>
      <c r="V35" s="1057">
        <f t="shared" si="15"/>
        <v>192</v>
      </c>
      <c r="W35" s="1039">
        <f t="shared" si="16"/>
        <v>123</v>
      </c>
      <c r="X35" s="1063">
        <f t="shared" si="8"/>
        <v>64.0625</v>
      </c>
      <c r="Y35" s="1056">
        <v>6.2950819672131146</v>
      </c>
    </row>
    <row r="36" spans="1:25" s="691" customFormat="1" ht="20.25" customHeight="1">
      <c r="A36" s="633" t="s">
        <v>61</v>
      </c>
      <c r="B36" s="1057">
        <v>3151</v>
      </c>
      <c r="C36" s="1057">
        <v>0</v>
      </c>
      <c r="D36" s="1039">
        <v>47</v>
      </c>
      <c r="E36" s="1039">
        <f t="shared" si="17"/>
        <v>47</v>
      </c>
      <c r="F36" s="1108">
        <v>0</v>
      </c>
      <c r="G36" s="1108">
        <v>47</v>
      </c>
      <c r="H36" s="1059">
        <v>0</v>
      </c>
      <c r="I36" s="1060">
        <f t="shared" si="13"/>
        <v>0</v>
      </c>
      <c r="J36" s="1049">
        <v>0</v>
      </c>
      <c r="K36" s="1061">
        <f t="shared" si="9"/>
        <v>0</v>
      </c>
      <c r="L36" s="1051">
        <f t="shared" si="5"/>
        <v>267</v>
      </c>
      <c r="M36" s="1051">
        <v>5</v>
      </c>
      <c r="N36" s="1051">
        <v>0</v>
      </c>
      <c r="O36" s="1057">
        <v>262</v>
      </c>
      <c r="P36" s="1039" t="s">
        <v>305</v>
      </c>
      <c r="Q36" s="1058">
        <v>262</v>
      </c>
      <c r="R36" s="1059" t="s">
        <v>71</v>
      </c>
      <c r="S36" s="1060">
        <f t="shared" si="14"/>
        <v>0</v>
      </c>
      <c r="T36" s="1049">
        <v>0</v>
      </c>
      <c r="U36" s="1083">
        <f t="shared" si="6"/>
        <v>0</v>
      </c>
      <c r="V36" s="1057">
        <f t="shared" si="15"/>
        <v>309</v>
      </c>
      <c r="W36" s="1039">
        <f t="shared" si="16"/>
        <v>0</v>
      </c>
      <c r="X36" s="1063">
        <f t="shared" si="8"/>
        <v>0</v>
      </c>
      <c r="Y36" s="1056">
        <v>9.8064106632814987</v>
      </c>
    </row>
    <row r="37" spans="1:25" s="691" customFormat="1" ht="20.25" customHeight="1" thickBot="1">
      <c r="A37" s="1064" t="s">
        <v>62</v>
      </c>
      <c r="B37" s="1065">
        <v>5326</v>
      </c>
      <c r="C37" s="1065">
        <v>0</v>
      </c>
      <c r="D37" s="1066">
        <v>68</v>
      </c>
      <c r="E37" s="1066">
        <f t="shared" si="17"/>
        <v>68</v>
      </c>
      <c r="F37" s="1111">
        <v>0</v>
      </c>
      <c r="G37" s="1111">
        <v>68</v>
      </c>
      <c r="H37" s="1074">
        <v>0</v>
      </c>
      <c r="I37" s="1069">
        <f t="shared" si="13"/>
        <v>0</v>
      </c>
      <c r="J37" s="1070">
        <v>0</v>
      </c>
      <c r="K37" s="1071">
        <f t="shared" si="9"/>
        <v>0</v>
      </c>
      <c r="L37" s="1072">
        <f t="shared" si="5"/>
        <v>384</v>
      </c>
      <c r="M37" s="1072">
        <v>7</v>
      </c>
      <c r="N37" s="1073">
        <v>0</v>
      </c>
      <c r="O37" s="1065">
        <v>377</v>
      </c>
      <c r="P37" s="1066" t="s">
        <v>305</v>
      </c>
      <c r="Q37" s="1067">
        <v>377</v>
      </c>
      <c r="R37" s="1074" t="s">
        <v>71</v>
      </c>
      <c r="S37" s="1069">
        <f t="shared" si="14"/>
        <v>0</v>
      </c>
      <c r="T37" s="1070">
        <v>0</v>
      </c>
      <c r="U37" s="1075">
        <f t="shared" si="6"/>
        <v>0</v>
      </c>
      <c r="V37" s="1065">
        <f t="shared" si="15"/>
        <v>445</v>
      </c>
      <c r="W37" s="1066">
        <f t="shared" si="16"/>
        <v>0</v>
      </c>
      <c r="X37" s="1085">
        <f t="shared" si="8"/>
        <v>0</v>
      </c>
      <c r="Y37" s="1077">
        <v>8.3552384528726993</v>
      </c>
    </row>
    <row r="38" spans="1:25" s="691" customFormat="1" ht="20.25" customHeight="1">
      <c r="A38" s="1031" t="s">
        <v>63</v>
      </c>
      <c r="B38" s="1032">
        <v>13570</v>
      </c>
      <c r="C38" s="1032">
        <v>0</v>
      </c>
      <c r="D38" s="677">
        <v>0</v>
      </c>
      <c r="E38" s="677">
        <f t="shared" si="17"/>
        <v>0</v>
      </c>
      <c r="F38" s="1117">
        <v>0</v>
      </c>
      <c r="G38" s="1117">
        <v>0</v>
      </c>
      <c r="H38" s="1081">
        <v>0</v>
      </c>
      <c r="I38" s="676">
        <f t="shared" si="13"/>
        <v>0</v>
      </c>
      <c r="J38" s="1079">
        <v>0</v>
      </c>
      <c r="K38" s="1061">
        <f t="shared" si="9"/>
        <v>0</v>
      </c>
      <c r="L38" s="1037">
        <f t="shared" si="5"/>
        <v>1745</v>
      </c>
      <c r="M38" s="1037">
        <v>840</v>
      </c>
      <c r="N38" s="1080">
        <v>0</v>
      </c>
      <c r="O38" s="1032">
        <v>905</v>
      </c>
      <c r="P38" s="677" t="s">
        <v>305</v>
      </c>
      <c r="Q38" s="680">
        <v>0</v>
      </c>
      <c r="R38" s="1081" t="s">
        <v>71</v>
      </c>
      <c r="S38" s="676">
        <f t="shared" si="14"/>
        <v>905</v>
      </c>
      <c r="T38" s="1079">
        <v>0</v>
      </c>
      <c r="U38" s="1092">
        <f t="shared" si="6"/>
        <v>100</v>
      </c>
      <c r="V38" s="1038">
        <f t="shared" si="15"/>
        <v>905</v>
      </c>
      <c r="W38" s="667">
        <f t="shared" si="16"/>
        <v>905</v>
      </c>
      <c r="X38" s="1042">
        <f t="shared" si="8"/>
        <v>100</v>
      </c>
      <c r="Y38" s="1043">
        <v>6.6691230655858513</v>
      </c>
    </row>
    <row r="39" spans="1:25" s="691" customFormat="1" ht="20.25" customHeight="1">
      <c r="A39" s="633" t="s">
        <v>64</v>
      </c>
      <c r="B39" s="1057">
        <v>2777</v>
      </c>
      <c r="C39" s="1057">
        <v>0</v>
      </c>
      <c r="D39" s="1039">
        <v>24</v>
      </c>
      <c r="E39" s="1039">
        <f t="shared" si="17"/>
        <v>24</v>
      </c>
      <c r="F39" s="1108">
        <v>0</v>
      </c>
      <c r="G39" s="1108">
        <v>24</v>
      </c>
      <c r="H39" s="1059">
        <v>0</v>
      </c>
      <c r="I39" s="1060">
        <f t="shared" si="13"/>
        <v>0</v>
      </c>
      <c r="J39" s="1049">
        <v>0</v>
      </c>
      <c r="K39" s="1061">
        <f t="shared" si="9"/>
        <v>0</v>
      </c>
      <c r="L39" s="1051">
        <f t="shared" si="5"/>
        <v>289</v>
      </c>
      <c r="M39" s="1051">
        <v>0</v>
      </c>
      <c r="N39" s="1051">
        <v>0</v>
      </c>
      <c r="O39" s="1057">
        <v>289</v>
      </c>
      <c r="P39" s="1039" t="s">
        <v>305</v>
      </c>
      <c r="Q39" s="1058">
        <v>0</v>
      </c>
      <c r="R39" s="1059" t="s">
        <v>71</v>
      </c>
      <c r="S39" s="1060">
        <f t="shared" si="14"/>
        <v>289</v>
      </c>
      <c r="T39" s="1049">
        <v>289</v>
      </c>
      <c r="U39" s="1083">
        <f t="shared" si="6"/>
        <v>100</v>
      </c>
      <c r="V39" s="1057">
        <f t="shared" si="15"/>
        <v>313</v>
      </c>
      <c r="W39" s="1039">
        <f t="shared" si="16"/>
        <v>289</v>
      </c>
      <c r="X39" s="1063">
        <f t="shared" si="8"/>
        <v>92.332268370607025</v>
      </c>
      <c r="Y39" s="1056">
        <v>11.271155923658624</v>
      </c>
    </row>
    <row r="40" spans="1:25" s="691" customFormat="1" ht="20.25" customHeight="1">
      <c r="A40" s="633" t="s">
        <v>65</v>
      </c>
      <c r="B40" s="1057">
        <v>12147</v>
      </c>
      <c r="C40" s="1057">
        <v>0</v>
      </c>
      <c r="D40" s="1039">
        <v>95</v>
      </c>
      <c r="E40" s="1039">
        <f t="shared" si="17"/>
        <v>95</v>
      </c>
      <c r="F40" s="1108">
        <v>0</v>
      </c>
      <c r="G40" s="1108">
        <v>95</v>
      </c>
      <c r="H40" s="1059">
        <v>0</v>
      </c>
      <c r="I40" s="1060">
        <f t="shared" si="13"/>
        <v>0</v>
      </c>
      <c r="J40" s="1049">
        <v>0</v>
      </c>
      <c r="K40" s="1061">
        <f t="shared" si="9"/>
        <v>0</v>
      </c>
      <c r="L40" s="1051">
        <f t="shared" si="5"/>
        <v>1280</v>
      </c>
      <c r="M40" s="1051">
        <v>0</v>
      </c>
      <c r="N40" s="1051">
        <v>0</v>
      </c>
      <c r="O40" s="1057">
        <v>1280</v>
      </c>
      <c r="P40" s="1039" t="s">
        <v>305</v>
      </c>
      <c r="Q40" s="1058">
        <v>0</v>
      </c>
      <c r="R40" s="1059" t="s">
        <v>71</v>
      </c>
      <c r="S40" s="1060">
        <f t="shared" si="14"/>
        <v>1280</v>
      </c>
      <c r="T40" s="1049">
        <v>1280</v>
      </c>
      <c r="U40" s="1083">
        <f t="shared" si="6"/>
        <v>100</v>
      </c>
      <c r="V40" s="1057">
        <f t="shared" si="15"/>
        <v>1375</v>
      </c>
      <c r="W40" s="1039">
        <f t="shared" si="16"/>
        <v>1280</v>
      </c>
      <c r="X40" s="1063">
        <f t="shared" si="8"/>
        <v>93.090909090909093</v>
      </c>
      <c r="Y40" s="1056">
        <v>11.319667407590352</v>
      </c>
    </row>
    <row r="41" spans="1:25" s="691" customFormat="1" ht="20.25" customHeight="1">
      <c r="A41" s="633" t="s">
        <v>66</v>
      </c>
      <c r="B41" s="1057">
        <v>11438</v>
      </c>
      <c r="C41" s="1057">
        <v>0</v>
      </c>
      <c r="D41" s="1039">
        <v>134</v>
      </c>
      <c r="E41" s="1039">
        <f t="shared" si="17"/>
        <v>134</v>
      </c>
      <c r="F41" s="1108">
        <v>0</v>
      </c>
      <c r="G41" s="1108">
        <v>134</v>
      </c>
      <c r="H41" s="1059">
        <v>0</v>
      </c>
      <c r="I41" s="1060">
        <f t="shared" si="13"/>
        <v>0</v>
      </c>
      <c r="J41" s="1049">
        <v>0</v>
      </c>
      <c r="K41" s="1061">
        <f t="shared" si="9"/>
        <v>0</v>
      </c>
      <c r="L41" s="1051">
        <f t="shared" si="5"/>
        <v>875</v>
      </c>
      <c r="M41" s="1051">
        <v>0</v>
      </c>
      <c r="N41" s="1051">
        <v>0</v>
      </c>
      <c r="O41" s="1057">
        <v>875</v>
      </c>
      <c r="P41" s="1039" t="s">
        <v>305</v>
      </c>
      <c r="Q41" s="1058">
        <v>875</v>
      </c>
      <c r="R41" s="1059" t="s">
        <v>71</v>
      </c>
      <c r="S41" s="1060">
        <f t="shared" si="14"/>
        <v>0</v>
      </c>
      <c r="T41" s="1049">
        <v>0</v>
      </c>
      <c r="U41" s="1083">
        <f t="shared" si="6"/>
        <v>0</v>
      </c>
      <c r="V41" s="1057">
        <f t="shared" si="15"/>
        <v>1009</v>
      </c>
      <c r="W41" s="1039">
        <f t="shared" si="16"/>
        <v>0</v>
      </c>
      <c r="X41" s="1063">
        <f t="shared" si="8"/>
        <v>0</v>
      </c>
      <c r="Y41" s="1056">
        <v>8.8214722853645746</v>
      </c>
    </row>
    <row r="42" spans="1:25" s="691" customFormat="1" ht="20.25" customHeight="1" thickBot="1">
      <c r="A42" s="1064" t="s">
        <v>67</v>
      </c>
      <c r="B42" s="1065">
        <v>914</v>
      </c>
      <c r="C42" s="1065">
        <v>0</v>
      </c>
      <c r="D42" s="1066">
        <v>0</v>
      </c>
      <c r="E42" s="1066">
        <f t="shared" si="17"/>
        <v>0</v>
      </c>
      <c r="F42" s="1111">
        <v>0</v>
      </c>
      <c r="G42" s="1111">
        <v>0</v>
      </c>
      <c r="H42" s="1074">
        <v>0</v>
      </c>
      <c r="I42" s="1069">
        <f t="shared" si="13"/>
        <v>0</v>
      </c>
      <c r="J42" s="1070">
        <v>0</v>
      </c>
      <c r="K42" s="1071">
        <f t="shared" si="9"/>
        <v>0</v>
      </c>
      <c r="L42" s="1073">
        <v>72</v>
      </c>
      <c r="M42" s="1073">
        <v>0</v>
      </c>
      <c r="N42" s="1073">
        <v>0</v>
      </c>
      <c r="O42" s="1065">
        <v>72</v>
      </c>
      <c r="P42" s="1066" t="s">
        <v>305</v>
      </c>
      <c r="Q42" s="1067">
        <v>72</v>
      </c>
      <c r="R42" s="1074" t="s">
        <v>71</v>
      </c>
      <c r="S42" s="1069">
        <f t="shared" si="14"/>
        <v>0</v>
      </c>
      <c r="T42" s="1070">
        <v>0</v>
      </c>
      <c r="U42" s="1075">
        <f t="shared" si="6"/>
        <v>0</v>
      </c>
      <c r="V42" s="1065">
        <f t="shared" si="15"/>
        <v>72</v>
      </c>
      <c r="W42" s="1066">
        <f t="shared" si="16"/>
        <v>0</v>
      </c>
      <c r="X42" s="1085">
        <f t="shared" si="8"/>
        <v>0</v>
      </c>
      <c r="Y42" s="1077">
        <v>7.8774617067833699</v>
      </c>
    </row>
    <row r="43" spans="1:25" s="691" customFormat="1" ht="20.25" customHeight="1" thickBot="1">
      <c r="A43" s="1097" t="s">
        <v>68</v>
      </c>
      <c r="B43" s="1098">
        <f>SUM(B29:B42)</f>
        <v>98620</v>
      </c>
      <c r="C43" s="1098">
        <v>0</v>
      </c>
      <c r="D43" s="1099">
        <v>635</v>
      </c>
      <c r="E43" s="1099">
        <f>SUM(C43:D43)</f>
        <v>635</v>
      </c>
      <c r="F43" s="1120">
        <v>150</v>
      </c>
      <c r="G43" s="1120">
        <v>396</v>
      </c>
      <c r="H43" s="684">
        <f>SUM(H29:H42)</f>
        <v>0</v>
      </c>
      <c r="I43" s="1101">
        <f>E43-SUM(F43:G43)+H43</f>
        <v>89</v>
      </c>
      <c r="J43" s="684">
        <v>89</v>
      </c>
      <c r="K43" s="1104">
        <f t="shared" si="10"/>
        <v>14.015748031496065</v>
      </c>
      <c r="L43" s="1121">
        <f>SUM(L29:L42)</f>
        <v>8590</v>
      </c>
      <c r="M43" s="1121">
        <f>SUM(M29:M42)</f>
        <v>3406</v>
      </c>
      <c r="N43" s="1103">
        <f>SUM(N29:N42)</f>
        <v>31</v>
      </c>
      <c r="O43" s="1098">
        <f>L43-M43-N43</f>
        <v>5153</v>
      </c>
      <c r="P43" s="1099" t="s">
        <v>305</v>
      </c>
      <c r="Q43" s="1100">
        <f>SUM(Q29:Q42)</f>
        <v>2323</v>
      </c>
      <c r="R43" s="1103" t="s">
        <v>71</v>
      </c>
      <c r="S43" s="1101">
        <f>O43-SUM(P43:Q43)</f>
        <v>2830</v>
      </c>
      <c r="T43" s="684">
        <v>1925</v>
      </c>
      <c r="U43" s="1104">
        <f t="shared" si="11"/>
        <v>54.919464389675923</v>
      </c>
      <c r="V43" s="1098">
        <f>SUM(V29:V42)</f>
        <v>5788</v>
      </c>
      <c r="W43" s="1099">
        <f>I43+S43</f>
        <v>2919</v>
      </c>
      <c r="X43" s="1105">
        <f t="shared" si="12"/>
        <v>50.431928127159644</v>
      </c>
      <c r="Y43" s="1106">
        <v>5.8689920908537818</v>
      </c>
    </row>
    <row r="44" spans="1:25" s="691" customFormat="1" ht="20.25" customHeight="1" thickBot="1">
      <c r="A44" s="1122" t="s">
        <v>69</v>
      </c>
      <c r="B44" s="1123">
        <f>B28+B43</f>
        <v>2390613</v>
      </c>
      <c r="C44" s="1123">
        <v>2811</v>
      </c>
      <c r="D44" s="1124">
        <v>3288</v>
      </c>
      <c r="E44" s="1124">
        <f>SUM(C44:D44)</f>
        <v>6099</v>
      </c>
      <c r="F44" s="1120">
        <v>801</v>
      </c>
      <c r="G44" s="1100">
        <v>1632</v>
      </c>
      <c r="H44" s="1125">
        <f>IF(SUM(H28,H43)=0,"-",SUM(H28,H43))</f>
        <v>835</v>
      </c>
      <c r="I44" s="1126">
        <f>E44-SUM(F44:G44)+H44</f>
        <v>4501</v>
      </c>
      <c r="J44" s="1125">
        <v>89</v>
      </c>
      <c r="K44" s="1127">
        <f t="shared" si="10"/>
        <v>73.798983439908184</v>
      </c>
      <c r="L44" s="1121">
        <f>L43+L28</f>
        <v>255184</v>
      </c>
      <c r="M44" s="1121">
        <f>M43+M28</f>
        <v>45240</v>
      </c>
      <c r="N44" s="1121">
        <f>SUM(N28,N43)</f>
        <v>11667</v>
      </c>
      <c r="O44" s="1123">
        <f>L44-M44-N44</f>
        <v>198277</v>
      </c>
      <c r="P44" s="1124" t="s">
        <v>305</v>
      </c>
      <c r="Q44" s="1120">
        <f>SUM(Q28,Q43)</f>
        <v>14238</v>
      </c>
      <c r="R44" s="1121" t="s">
        <v>71</v>
      </c>
      <c r="S44" s="1126">
        <f>O44-SUM(P44:Q44)</f>
        <v>184039</v>
      </c>
      <c r="T44" s="1125">
        <v>4236</v>
      </c>
      <c r="U44" s="1127">
        <f t="shared" si="11"/>
        <v>92.819136864084086</v>
      </c>
      <c r="V44" s="1123">
        <f>SUM(V28,V43)</f>
        <v>204376</v>
      </c>
      <c r="W44" s="1124">
        <f>I44+S44</f>
        <v>188540</v>
      </c>
      <c r="X44" s="1128">
        <f t="shared" si="12"/>
        <v>92.251536383919827</v>
      </c>
      <c r="Y44" s="1129">
        <v>8.54910435105975</v>
      </c>
    </row>
  </sheetData>
  <mergeCells count="23">
    <mergeCell ref="Y5:Y8"/>
    <mergeCell ref="E6:E7"/>
    <mergeCell ref="F6:G6"/>
    <mergeCell ref="H6:H8"/>
    <mergeCell ref="I6:I8"/>
    <mergeCell ref="J6:J8"/>
    <mergeCell ref="K6:K8"/>
    <mergeCell ref="M6:M8"/>
    <mergeCell ref="N6:N8"/>
    <mergeCell ref="O6:O8"/>
    <mergeCell ref="X5:X8"/>
    <mergeCell ref="C4:K4"/>
    <mergeCell ref="N4:U4"/>
    <mergeCell ref="B5:B7"/>
    <mergeCell ref="V5:V8"/>
    <mergeCell ref="W5:W8"/>
    <mergeCell ref="P6:Q6"/>
    <mergeCell ref="R6:R8"/>
    <mergeCell ref="S6:S8"/>
    <mergeCell ref="T6:T8"/>
    <mergeCell ref="U6:U8"/>
    <mergeCell ref="F7:G7"/>
    <mergeCell ref="P7:Q7"/>
  </mergeCells>
  <phoneticPr fontId="11"/>
  <conditionalFormatting sqref="Q19">
    <cfRule type="cellIs" dxfId="18" priority="3" operator="equal">
      <formula>0</formula>
    </cfRule>
  </conditionalFormatting>
  <conditionalFormatting sqref="C17:Y44">
    <cfRule type="cellIs" dxfId="17" priority="2" operator="equal">
      <formula>0</formula>
    </cfRule>
  </conditionalFormatting>
  <conditionalFormatting sqref="B9:Y44">
    <cfRule type="cellIs" dxfId="16" priority="1" operator="equal">
      <formula>0</formula>
    </cfRule>
  </conditionalFormatting>
  <pageMargins left="0.7" right="0.7" top="0.75" bottom="0.75" header="0.3" footer="0.3"/>
  <pageSetup paperSize="9" scale="80" orientation="portrait" horizontalDpi="1200" verticalDpi="1200" r:id="rId1"/>
  <colBreaks count="1" manualBreakCount="1">
    <brk id="13" max="43" man="1"/>
  </colBreaks>
  <ignoredErrors>
    <ignoredError sqref="E9:E27 E29:E42" formulaRange="1"/>
    <ignoredError sqref="V28:Y28 K28:L28"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0"/>
  <sheetViews>
    <sheetView zoomScaleNormal="100" zoomScaleSheetLayoutView="100" workbookViewId="0">
      <selection activeCell="N33" sqref="N33"/>
    </sheetView>
  </sheetViews>
  <sheetFormatPr defaultColWidth="9" defaultRowHeight="13.5"/>
  <cols>
    <col min="1" max="1" width="14.5" style="780" customWidth="1"/>
    <col min="2" max="3" width="9.125" style="695" customWidth="1"/>
    <col min="4" max="5" width="9.625" style="695" customWidth="1"/>
    <col min="6" max="6" width="7.625" style="695" customWidth="1"/>
    <col min="7" max="7" width="9.125" style="695" customWidth="1"/>
    <col min="8" max="8" width="5.875" style="695" customWidth="1"/>
    <col min="9" max="13" width="7.625" style="695" customWidth="1"/>
    <col min="14" max="15" width="9.125" style="695" customWidth="1"/>
    <col min="16" max="16" width="7.5" style="1130" customWidth="1"/>
    <col min="17" max="18" width="3.625" style="695" customWidth="1"/>
    <col min="19" max="19" width="5.5" style="691" customWidth="1"/>
    <col min="20" max="20" width="13.875" style="695" customWidth="1"/>
    <col min="21" max="21" width="3.375" style="695" customWidth="1"/>
    <col min="22" max="16384" width="9" style="695"/>
  </cols>
  <sheetData>
    <row r="1" spans="1:20" ht="16.5" customHeight="1">
      <c r="A1" s="864" t="s">
        <v>384</v>
      </c>
    </row>
    <row r="2" spans="1:20" ht="9" customHeight="1">
      <c r="A2" s="693"/>
    </row>
    <row r="3" spans="1:20" s="703" customFormat="1" ht="16.5" customHeight="1" thickBot="1">
      <c r="A3" s="1131" t="s">
        <v>385</v>
      </c>
      <c r="P3" s="1132"/>
      <c r="S3" s="1133"/>
    </row>
    <row r="4" spans="1:20" s="630" customFormat="1" ht="16.5" customHeight="1" thickBot="1">
      <c r="A4" s="1134"/>
      <c r="B4" s="1942" t="s">
        <v>386</v>
      </c>
      <c r="C4" s="1943"/>
      <c r="D4" s="1944"/>
      <c r="E4" s="1944"/>
      <c r="F4" s="1943"/>
      <c r="G4" s="1945"/>
      <c r="H4" s="1942" t="s">
        <v>387</v>
      </c>
      <c r="I4" s="1946"/>
      <c r="J4" s="1946"/>
      <c r="K4" s="1946"/>
      <c r="L4" s="1946"/>
      <c r="M4" s="1947"/>
      <c r="N4" s="1135" t="s">
        <v>129</v>
      </c>
      <c r="O4" s="1135" t="s">
        <v>130</v>
      </c>
      <c r="P4" s="1136" t="s">
        <v>92</v>
      </c>
      <c r="Q4" s="1854" t="s">
        <v>388</v>
      </c>
      <c r="R4" s="1948"/>
      <c r="S4" s="1949"/>
      <c r="T4" s="1137"/>
    </row>
    <row r="5" spans="1:20" s="630" customFormat="1" ht="16.5" customHeight="1">
      <c r="A5" s="1955" t="s">
        <v>328</v>
      </c>
      <c r="B5" s="1956" t="s">
        <v>389</v>
      </c>
      <c r="C5" s="1017" t="s">
        <v>390</v>
      </c>
      <c r="D5" s="1138" t="s">
        <v>391</v>
      </c>
      <c r="E5" s="1019"/>
      <c r="F5" s="1139"/>
      <c r="G5" s="1958" t="s">
        <v>392</v>
      </c>
      <c r="H5" s="1140"/>
      <c r="I5" s="1141" t="s">
        <v>128</v>
      </c>
      <c r="J5" s="1142"/>
      <c r="K5" s="1959" t="s">
        <v>393</v>
      </c>
      <c r="L5" s="1960"/>
      <c r="M5" s="1961"/>
      <c r="N5" s="1143" t="s">
        <v>223</v>
      </c>
      <c r="O5" s="1143" t="s">
        <v>394</v>
      </c>
      <c r="P5" s="1144" t="s">
        <v>395</v>
      </c>
      <c r="Q5" s="1869"/>
      <c r="R5" s="1950"/>
      <c r="S5" s="1951"/>
    </row>
    <row r="6" spans="1:20" s="630" customFormat="1" ht="16.5" customHeight="1">
      <c r="A6" s="1955"/>
      <c r="B6" s="1957"/>
      <c r="C6" s="1145" t="s">
        <v>396</v>
      </c>
      <c r="D6" s="1146" t="s">
        <v>397</v>
      </c>
      <c r="E6" s="1147" t="s">
        <v>398</v>
      </c>
      <c r="F6" s="1148" t="s">
        <v>304</v>
      </c>
      <c r="G6" s="1955"/>
      <c r="H6" s="1962" t="s">
        <v>399</v>
      </c>
      <c r="I6" s="1149" t="s">
        <v>400</v>
      </c>
      <c r="J6" s="1150" t="s">
        <v>401</v>
      </c>
      <c r="K6" s="1151"/>
      <c r="L6" s="1152" t="s">
        <v>402</v>
      </c>
      <c r="M6" s="1153" t="s">
        <v>403</v>
      </c>
      <c r="N6" s="1149" t="s">
        <v>404</v>
      </c>
      <c r="O6" s="1149" t="s">
        <v>404</v>
      </c>
      <c r="P6" s="1154" t="s">
        <v>245</v>
      </c>
      <c r="Q6" s="1952"/>
      <c r="R6" s="1953"/>
      <c r="S6" s="1954"/>
    </row>
    <row r="7" spans="1:20" s="630" customFormat="1" ht="16.5" customHeight="1" thickBot="1">
      <c r="A7" s="1030"/>
      <c r="B7" s="1155" t="s">
        <v>405</v>
      </c>
      <c r="C7" s="1156" t="s">
        <v>406</v>
      </c>
      <c r="D7" s="1157" t="s">
        <v>406</v>
      </c>
      <c r="E7" s="1158" t="s">
        <v>406</v>
      </c>
      <c r="F7" s="1159" t="s">
        <v>404</v>
      </c>
      <c r="G7" s="1853"/>
      <c r="H7" s="1963"/>
      <c r="I7" s="1160" t="s">
        <v>404</v>
      </c>
      <c r="J7" s="1161" t="s">
        <v>407</v>
      </c>
      <c r="K7" s="1162" t="s">
        <v>408</v>
      </c>
      <c r="L7" s="1163" t="s">
        <v>409</v>
      </c>
      <c r="M7" s="1164" t="s">
        <v>410</v>
      </c>
      <c r="N7" s="1165" t="s">
        <v>411</v>
      </c>
      <c r="O7" s="1165" t="s">
        <v>412</v>
      </c>
      <c r="P7" s="1166" t="s">
        <v>413</v>
      </c>
      <c r="Q7" s="1167" t="s">
        <v>414</v>
      </c>
      <c r="R7" s="1168" t="s">
        <v>415</v>
      </c>
      <c r="S7" s="1169" t="s">
        <v>416</v>
      </c>
    </row>
    <row r="8" spans="1:20" s="691" customFormat="1" ht="16.5" customHeight="1">
      <c r="A8" s="1031" t="s">
        <v>32</v>
      </c>
      <c r="B8" s="1170">
        <v>927534</v>
      </c>
      <c r="C8" s="1171">
        <v>104401</v>
      </c>
      <c r="D8" s="1172">
        <v>793</v>
      </c>
      <c r="E8" s="1173">
        <v>0</v>
      </c>
      <c r="F8" s="1174">
        <f>SUM(D8:E8)</f>
        <v>793</v>
      </c>
      <c r="G8" s="1175">
        <v>2108292</v>
      </c>
      <c r="H8" s="1176">
        <v>4190</v>
      </c>
      <c r="I8" s="1173">
        <v>128058</v>
      </c>
      <c r="J8" s="1174">
        <v>0</v>
      </c>
      <c r="K8" s="1177">
        <f t="shared" ref="K8:K42" si="0">SUM(L8:M8)</f>
        <v>882744</v>
      </c>
      <c r="L8" s="1178">
        <v>384174</v>
      </c>
      <c r="M8" s="1179">
        <v>498570</v>
      </c>
      <c r="N8" s="1180">
        <f t="shared" ref="N8:N26" si="1">SUM(B8,I8)</f>
        <v>1055592</v>
      </c>
      <c r="O8" s="1173">
        <f>SUM(C8,F8,I8)</f>
        <v>233252</v>
      </c>
      <c r="P8" s="1181">
        <f t="shared" ref="P8:P26" si="2">SUM(O8)/SUM(N8)*100</f>
        <v>22.096794973815641</v>
      </c>
      <c r="Q8" s="1182" t="s">
        <v>75</v>
      </c>
      <c r="R8" s="1183" t="s">
        <v>87</v>
      </c>
      <c r="S8" s="1184">
        <v>1724</v>
      </c>
    </row>
    <row r="9" spans="1:20" s="691" customFormat="1" ht="16.5" customHeight="1">
      <c r="A9" s="633" t="s">
        <v>33</v>
      </c>
      <c r="B9" s="1185">
        <v>376226</v>
      </c>
      <c r="C9" s="1186">
        <v>44541</v>
      </c>
      <c r="D9" s="1187">
        <v>199</v>
      </c>
      <c r="E9" s="1188">
        <v>0</v>
      </c>
      <c r="F9" s="1189">
        <f t="shared" ref="F9:F26" si="3">SUM(D9:E9)</f>
        <v>199</v>
      </c>
      <c r="G9" s="1190">
        <v>1065533</v>
      </c>
      <c r="H9" s="1191">
        <v>1483</v>
      </c>
      <c r="I9" s="1188">
        <v>32138</v>
      </c>
      <c r="J9" s="1189">
        <v>0</v>
      </c>
      <c r="K9" s="1192">
        <f t="shared" si="0"/>
        <v>196120</v>
      </c>
      <c r="L9" s="1188">
        <v>96413</v>
      </c>
      <c r="M9" s="1189">
        <v>99707</v>
      </c>
      <c r="N9" s="1191">
        <f t="shared" si="1"/>
        <v>408364</v>
      </c>
      <c r="O9" s="1188">
        <f t="shared" ref="O9:O26" si="4">SUM(C9,F9,I9)</f>
        <v>76878</v>
      </c>
      <c r="P9" s="1193">
        <f t="shared" si="2"/>
        <v>18.825851446258728</v>
      </c>
      <c r="Q9" s="1194" t="s">
        <v>87</v>
      </c>
      <c r="R9" s="1195" t="s">
        <v>75</v>
      </c>
      <c r="S9" s="1196">
        <v>0</v>
      </c>
    </row>
    <row r="10" spans="1:20" s="691" customFormat="1" ht="16.5" customHeight="1">
      <c r="A10" s="633" t="s">
        <v>34</v>
      </c>
      <c r="B10" s="1185">
        <v>206340</v>
      </c>
      <c r="C10" s="1186">
        <v>34451</v>
      </c>
      <c r="D10" s="1187">
        <v>5025</v>
      </c>
      <c r="E10" s="1188">
        <v>0</v>
      </c>
      <c r="F10" s="1189">
        <f t="shared" si="3"/>
        <v>5025</v>
      </c>
      <c r="G10" s="1190">
        <v>835197</v>
      </c>
      <c r="H10" s="1191">
        <v>221</v>
      </c>
      <c r="I10" s="1188">
        <v>2724</v>
      </c>
      <c r="J10" s="1189">
        <v>0</v>
      </c>
      <c r="K10" s="1192">
        <f t="shared" si="0"/>
        <v>19064</v>
      </c>
      <c r="L10" s="1188">
        <v>19064</v>
      </c>
      <c r="M10" s="1189">
        <v>0</v>
      </c>
      <c r="N10" s="1191">
        <f t="shared" si="1"/>
        <v>209064</v>
      </c>
      <c r="O10" s="1188">
        <f t="shared" si="4"/>
        <v>42200</v>
      </c>
      <c r="P10" s="1193">
        <f t="shared" si="2"/>
        <v>20.185206443959743</v>
      </c>
      <c r="Q10" s="1197" t="s">
        <v>75</v>
      </c>
      <c r="R10" s="1195" t="s">
        <v>87</v>
      </c>
      <c r="S10" s="1196">
        <v>769</v>
      </c>
    </row>
    <row r="11" spans="1:20" s="691" customFormat="1" ht="16.5" customHeight="1">
      <c r="A11" s="633" t="s">
        <v>35</v>
      </c>
      <c r="B11" s="1185">
        <v>96575</v>
      </c>
      <c r="C11" s="1186">
        <v>14840</v>
      </c>
      <c r="D11" s="1187">
        <v>6190</v>
      </c>
      <c r="E11" s="1188">
        <v>0</v>
      </c>
      <c r="F11" s="1189">
        <f t="shared" si="3"/>
        <v>6190</v>
      </c>
      <c r="G11" s="1190">
        <v>213232</v>
      </c>
      <c r="H11" s="1191">
        <v>505</v>
      </c>
      <c r="I11" s="1188">
        <v>15513</v>
      </c>
      <c r="J11" s="1189">
        <v>60976</v>
      </c>
      <c r="K11" s="1192">
        <f t="shared" si="0"/>
        <v>249999</v>
      </c>
      <c r="L11" s="1188">
        <v>61522</v>
      </c>
      <c r="M11" s="1189">
        <v>188477</v>
      </c>
      <c r="N11" s="1191">
        <f t="shared" si="1"/>
        <v>112088</v>
      </c>
      <c r="O11" s="1188">
        <f t="shared" si="4"/>
        <v>36543</v>
      </c>
      <c r="P11" s="1193">
        <f t="shared" si="2"/>
        <v>32.602062665048891</v>
      </c>
      <c r="Q11" s="1197" t="s">
        <v>87</v>
      </c>
      <c r="R11" s="1195" t="s">
        <v>75</v>
      </c>
      <c r="S11" s="1196">
        <v>0</v>
      </c>
    </row>
    <row r="12" spans="1:20" s="691" customFormat="1" ht="16.5" customHeight="1" thickBot="1">
      <c r="A12" s="1064" t="s">
        <v>36</v>
      </c>
      <c r="B12" s="1198">
        <v>73948</v>
      </c>
      <c r="C12" s="1199">
        <v>15069</v>
      </c>
      <c r="D12" s="1200">
        <v>3632</v>
      </c>
      <c r="E12" s="1201">
        <v>0</v>
      </c>
      <c r="F12" s="1202">
        <f t="shared" si="3"/>
        <v>3632</v>
      </c>
      <c r="G12" s="1203">
        <v>230384</v>
      </c>
      <c r="H12" s="1204">
        <v>163</v>
      </c>
      <c r="I12" s="1201">
        <v>0</v>
      </c>
      <c r="J12" s="1202">
        <v>0</v>
      </c>
      <c r="K12" s="1204">
        <f t="shared" si="0"/>
        <v>66482</v>
      </c>
      <c r="L12" s="1205">
        <v>66482</v>
      </c>
      <c r="M12" s="1206">
        <v>0</v>
      </c>
      <c r="N12" s="1207">
        <f t="shared" si="1"/>
        <v>73948</v>
      </c>
      <c r="O12" s="1188">
        <f t="shared" si="4"/>
        <v>18701</v>
      </c>
      <c r="P12" s="1208">
        <f t="shared" si="2"/>
        <v>25.289392546113486</v>
      </c>
      <c r="Q12" s="1209" t="s">
        <v>87</v>
      </c>
      <c r="R12" s="1210" t="s">
        <v>75</v>
      </c>
      <c r="S12" s="1211">
        <v>0</v>
      </c>
    </row>
    <row r="13" spans="1:20" s="691" customFormat="1" ht="16.5" customHeight="1">
      <c r="A13" s="1031" t="s">
        <v>38</v>
      </c>
      <c r="B13" s="1170">
        <v>53894</v>
      </c>
      <c r="C13" s="1171">
        <v>29508</v>
      </c>
      <c r="D13" s="1212">
        <v>2028</v>
      </c>
      <c r="E13" s="1213">
        <v>78</v>
      </c>
      <c r="F13" s="1174">
        <f t="shared" si="3"/>
        <v>2106</v>
      </c>
      <c r="G13" s="1175">
        <v>100069</v>
      </c>
      <c r="H13" s="1214">
        <v>0</v>
      </c>
      <c r="I13" s="1173">
        <v>0</v>
      </c>
      <c r="J13" s="1215">
        <v>0</v>
      </c>
      <c r="K13" s="1216">
        <f t="shared" si="0"/>
        <v>0</v>
      </c>
      <c r="L13" s="1173">
        <v>0</v>
      </c>
      <c r="M13" s="1174">
        <v>0</v>
      </c>
      <c r="N13" s="1180">
        <f t="shared" si="1"/>
        <v>53894</v>
      </c>
      <c r="O13" s="1173">
        <f t="shared" si="4"/>
        <v>31614</v>
      </c>
      <c r="P13" s="1181">
        <f t="shared" si="2"/>
        <v>58.65959104909637</v>
      </c>
      <c r="Q13" s="1182" t="s">
        <v>75</v>
      </c>
      <c r="R13" s="1183" t="s">
        <v>87</v>
      </c>
      <c r="S13" s="1217">
        <v>1370</v>
      </c>
    </row>
    <row r="14" spans="1:20" s="691" customFormat="1" ht="16.5" customHeight="1">
      <c r="A14" s="633" t="s">
        <v>118</v>
      </c>
      <c r="B14" s="1185">
        <v>104178</v>
      </c>
      <c r="C14" s="1186">
        <v>10751</v>
      </c>
      <c r="D14" s="1187">
        <v>6841</v>
      </c>
      <c r="E14" s="1188">
        <v>21</v>
      </c>
      <c r="F14" s="1189">
        <f t="shared" si="3"/>
        <v>6862</v>
      </c>
      <c r="G14" s="1190">
        <v>64178</v>
      </c>
      <c r="H14" s="1191">
        <v>839</v>
      </c>
      <c r="I14" s="1188">
        <v>18980</v>
      </c>
      <c r="J14" s="1218">
        <v>311335</v>
      </c>
      <c r="K14" s="1192">
        <f t="shared" si="0"/>
        <v>405768</v>
      </c>
      <c r="L14" s="1188">
        <v>51445</v>
      </c>
      <c r="M14" s="1189">
        <v>354323</v>
      </c>
      <c r="N14" s="1191">
        <f t="shared" si="1"/>
        <v>123158</v>
      </c>
      <c r="O14" s="1188">
        <f>SUM(C14,F14,I14)</f>
        <v>36593</v>
      </c>
      <c r="P14" s="1193">
        <f t="shared" si="2"/>
        <v>29.712239562188408</v>
      </c>
      <c r="Q14" s="1197" t="s">
        <v>75</v>
      </c>
      <c r="R14" s="1195" t="s">
        <v>87</v>
      </c>
      <c r="S14" s="1196">
        <v>26</v>
      </c>
    </row>
    <row r="15" spans="1:20" s="691" customFormat="1" ht="16.5" customHeight="1">
      <c r="A15" s="633" t="s">
        <v>40</v>
      </c>
      <c r="B15" s="1185">
        <v>62136</v>
      </c>
      <c r="C15" s="1186">
        <v>12683</v>
      </c>
      <c r="D15" s="1187">
        <v>681</v>
      </c>
      <c r="E15" s="1188">
        <v>597</v>
      </c>
      <c r="F15" s="1189">
        <f t="shared" si="3"/>
        <v>1278</v>
      </c>
      <c r="G15" s="1190">
        <v>100070</v>
      </c>
      <c r="H15" s="1191">
        <v>0</v>
      </c>
      <c r="I15" s="1188">
        <v>0</v>
      </c>
      <c r="J15" s="1218">
        <v>0</v>
      </c>
      <c r="K15" s="1192">
        <f t="shared" si="0"/>
        <v>0</v>
      </c>
      <c r="L15" s="1219">
        <v>0</v>
      </c>
      <c r="M15" s="1220">
        <v>0</v>
      </c>
      <c r="N15" s="1191">
        <f t="shared" si="1"/>
        <v>62136</v>
      </c>
      <c r="O15" s="1188">
        <f t="shared" si="4"/>
        <v>13961</v>
      </c>
      <c r="P15" s="1193">
        <f t="shared" si="2"/>
        <v>22.468456289429639</v>
      </c>
      <c r="Q15" s="1197" t="s">
        <v>87</v>
      </c>
      <c r="R15" s="1195" t="s">
        <v>75</v>
      </c>
      <c r="S15" s="1196">
        <v>0</v>
      </c>
    </row>
    <row r="16" spans="1:20" s="691" customFormat="1" ht="16.5" customHeight="1">
      <c r="A16" s="633" t="s">
        <v>41</v>
      </c>
      <c r="B16" s="1185">
        <v>63236</v>
      </c>
      <c r="C16" s="1186">
        <v>15490</v>
      </c>
      <c r="D16" s="1187">
        <v>1320</v>
      </c>
      <c r="E16" s="1188">
        <v>0</v>
      </c>
      <c r="F16" s="1189">
        <f t="shared" si="3"/>
        <v>1320</v>
      </c>
      <c r="G16" s="1190">
        <v>301599</v>
      </c>
      <c r="H16" s="1191">
        <v>0</v>
      </c>
      <c r="I16" s="1188">
        <v>0</v>
      </c>
      <c r="J16" s="1218">
        <v>0</v>
      </c>
      <c r="K16" s="1192">
        <f t="shared" si="0"/>
        <v>0</v>
      </c>
      <c r="L16" s="1188">
        <v>0</v>
      </c>
      <c r="M16" s="1220">
        <v>0</v>
      </c>
      <c r="N16" s="1191">
        <f t="shared" si="1"/>
        <v>63236</v>
      </c>
      <c r="O16" s="1188">
        <f t="shared" si="4"/>
        <v>16810</v>
      </c>
      <c r="P16" s="1193">
        <f t="shared" si="2"/>
        <v>26.582959073945222</v>
      </c>
      <c r="Q16" s="1197" t="s">
        <v>87</v>
      </c>
      <c r="R16" s="1195" t="s">
        <v>75</v>
      </c>
      <c r="S16" s="1196">
        <v>0</v>
      </c>
    </row>
    <row r="17" spans="1:19" s="691" customFormat="1" ht="16.5" customHeight="1" thickBot="1">
      <c r="A17" s="1064" t="s">
        <v>42</v>
      </c>
      <c r="B17" s="1198">
        <v>13911</v>
      </c>
      <c r="C17" s="1221">
        <v>3706</v>
      </c>
      <c r="D17" s="1200">
        <v>1017</v>
      </c>
      <c r="E17" s="1201">
        <v>0</v>
      </c>
      <c r="F17" s="1202">
        <f t="shared" si="3"/>
        <v>1017</v>
      </c>
      <c r="G17" s="1203">
        <v>12286</v>
      </c>
      <c r="H17" s="1222">
        <v>90</v>
      </c>
      <c r="I17" s="1201">
        <v>2754</v>
      </c>
      <c r="J17" s="1223">
        <v>0</v>
      </c>
      <c r="K17" s="1204">
        <f t="shared" si="0"/>
        <v>26542</v>
      </c>
      <c r="L17" s="1201">
        <v>0</v>
      </c>
      <c r="M17" s="1202">
        <v>26542</v>
      </c>
      <c r="N17" s="1207">
        <f t="shared" si="1"/>
        <v>16665</v>
      </c>
      <c r="O17" s="1188">
        <f t="shared" si="4"/>
        <v>7477</v>
      </c>
      <c r="P17" s="1208">
        <f t="shared" si="2"/>
        <v>44.866486648664868</v>
      </c>
      <c r="Q17" s="1209" t="s">
        <v>87</v>
      </c>
      <c r="R17" s="1210" t="s">
        <v>75</v>
      </c>
      <c r="S17" s="1211">
        <v>0</v>
      </c>
    </row>
    <row r="18" spans="1:19" s="691" customFormat="1" ht="16.5" customHeight="1">
      <c r="A18" s="1031" t="s">
        <v>43</v>
      </c>
      <c r="B18" s="1170">
        <v>14122</v>
      </c>
      <c r="C18" s="1171">
        <v>4430</v>
      </c>
      <c r="D18" s="1212">
        <v>650</v>
      </c>
      <c r="E18" s="1213">
        <v>0</v>
      </c>
      <c r="F18" s="1224">
        <f t="shared" si="3"/>
        <v>650</v>
      </c>
      <c r="G18" s="1175">
        <v>14662</v>
      </c>
      <c r="H18" s="1177">
        <v>34</v>
      </c>
      <c r="I18" s="1173">
        <v>185</v>
      </c>
      <c r="J18" s="1215">
        <v>642</v>
      </c>
      <c r="K18" s="1216">
        <f t="shared" si="0"/>
        <v>2205</v>
      </c>
      <c r="L18" s="1173">
        <v>552</v>
      </c>
      <c r="M18" s="1174">
        <v>1653</v>
      </c>
      <c r="N18" s="1180">
        <f t="shared" si="1"/>
        <v>14307</v>
      </c>
      <c r="O18" s="1173">
        <f t="shared" si="4"/>
        <v>5265</v>
      </c>
      <c r="P18" s="1181">
        <f t="shared" si="2"/>
        <v>36.800167750052424</v>
      </c>
      <c r="Q18" s="1182" t="s">
        <v>75</v>
      </c>
      <c r="R18" s="1183" t="s">
        <v>87</v>
      </c>
      <c r="S18" s="1217">
        <v>1</v>
      </c>
    </row>
    <row r="19" spans="1:19" s="691" customFormat="1" ht="16.5" customHeight="1">
      <c r="A19" s="633" t="s">
        <v>44</v>
      </c>
      <c r="B19" s="1185">
        <v>44666</v>
      </c>
      <c r="C19" s="1186">
        <v>11471</v>
      </c>
      <c r="D19" s="1187">
        <v>1878</v>
      </c>
      <c r="E19" s="1188">
        <v>0</v>
      </c>
      <c r="F19" s="1189">
        <f t="shared" si="3"/>
        <v>1878</v>
      </c>
      <c r="G19" s="1190">
        <v>118519</v>
      </c>
      <c r="H19" s="1191">
        <v>54</v>
      </c>
      <c r="I19" s="1188">
        <v>236</v>
      </c>
      <c r="J19" s="1218">
        <v>0</v>
      </c>
      <c r="K19" s="1192">
        <f t="shared" si="0"/>
        <v>2267</v>
      </c>
      <c r="L19" s="1188">
        <v>933</v>
      </c>
      <c r="M19" s="1189">
        <v>1334</v>
      </c>
      <c r="N19" s="1191">
        <f>SUM(B19,I19)</f>
        <v>44902</v>
      </c>
      <c r="O19" s="1188">
        <f t="shared" si="4"/>
        <v>13585</v>
      </c>
      <c r="P19" s="1193">
        <f t="shared" si="2"/>
        <v>30.254777070063692</v>
      </c>
      <c r="Q19" s="1197" t="s">
        <v>87</v>
      </c>
      <c r="R19" s="1195" t="s">
        <v>75</v>
      </c>
      <c r="S19" s="1196">
        <v>0</v>
      </c>
    </row>
    <row r="20" spans="1:19" s="691" customFormat="1" ht="16.5" customHeight="1">
      <c r="A20" s="633" t="s">
        <v>45</v>
      </c>
      <c r="B20" s="1185">
        <v>64165</v>
      </c>
      <c r="C20" s="1186">
        <v>16131</v>
      </c>
      <c r="D20" s="1187">
        <v>0</v>
      </c>
      <c r="E20" s="1188">
        <v>0</v>
      </c>
      <c r="F20" s="1189">
        <f t="shared" si="3"/>
        <v>0</v>
      </c>
      <c r="G20" s="1190">
        <v>178615</v>
      </c>
      <c r="H20" s="1191">
        <v>0</v>
      </c>
      <c r="I20" s="1188">
        <v>0</v>
      </c>
      <c r="J20" s="1218">
        <v>1608</v>
      </c>
      <c r="K20" s="1192">
        <f t="shared" si="0"/>
        <v>0</v>
      </c>
      <c r="L20" s="1188">
        <v>0</v>
      </c>
      <c r="M20" s="1189">
        <v>0</v>
      </c>
      <c r="N20" s="1191">
        <f t="shared" si="1"/>
        <v>64165</v>
      </c>
      <c r="O20" s="1188">
        <f>SUM(C20,F20,I20)</f>
        <v>16131</v>
      </c>
      <c r="P20" s="1193">
        <f t="shared" si="2"/>
        <v>25.139873762954885</v>
      </c>
      <c r="Q20" s="1197" t="s">
        <v>87</v>
      </c>
      <c r="R20" s="1195" t="s">
        <v>75</v>
      </c>
      <c r="S20" s="1196">
        <v>0</v>
      </c>
    </row>
    <row r="21" spans="1:19" s="691" customFormat="1" ht="16.5" customHeight="1">
      <c r="A21" s="633" t="s">
        <v>46</v>
      </c>
      <c r="B21" s="1185">
        <v>64371</v>
      </c>
      <c r="C21" s="1186">
        <v>12462</v>
      </c>
      <c r="D21" s="1187">
        <v>3685</v>
      </c>
      <c r="E21" s="1188">
        <v>0</v>
      </c>
      <c r="F21" s="1189">
        <f t="shared" si="3"/>
        <v>3685</v>
      </c>
      <c r="G21" s="1190">
        <v>121413</v>
      </c>
      <c r="H21" s="1191">
        <v>0</v>
      </c>
      <c r="I21" s="1188">
        <v>0</v>
      </c>
      <c r="J21" s="1218">
        <v>0</v>
      </c>
      <c r="K21" s="1192">
        <f t="shared" si="0"/>
        <v>0</v>
      </c>
      <c r="L21" s="1188">
        <v>0</v>
      </c>
      <c r="M21" s="1189">
        <v>0</v>
      </c>
      <c r="N21" s="1191">
        <f>SUM(B21,I21)</f>
        <v>64371</v>
      </c>
      <c r="O21" s="1188">
        <f t="shared" si="4"/>
        <v>16147</v>
      </c>
      <c r="P21" s="1193">
        <f t="shared" si="2"/>
        <v>25.084277081294371</v>
      </c>
      <c r="Q21" s="1197" t="s">
        <v>87</v>
      </c>
      <c r="R21" s="1195" t="s">
        <v>75</v>
      </c>
      <c r="S21" s="1196">
        <v>0</v>
      </c>
    </row>
    <row r="22" spans="1:19" s="691" customFormat="1" ht="16.5" customHeight="1" thickBot="1">
      <c r="A22" s="1064" t="s">
        <v>47</v>
      </c>
      <c r="B22" s="1198">
        <v>25729</v>
      </c>
      <c r="C22" s="1221">
        <v>3297</v>
      </c>
      <c r="D22" s="1200">
        <v>1277</v>
      </c>
      <c r="E22" s="1201">
        <v>0</v>
      </c>
      <c r="F22" s="1220">
        <f t="shared" si="3"/>
        <v>1277</v>
      </c>
      <c r="G22" s="1203">
        <v>20586</v>
      </c>
      <c r="H22" s="1222">
        <v>101</v>
      </c>
      <c r="I22" s="1201">
        <v>2454</v>
      </c>
      <c r="J22" s="1223">
        <v>0</v>
      </c>
      <c r="K22" s="1204">
        <f>SUM(L22:M22)</f>
        <v>81856</v>
      </c>
      <c r="L22" s="1201">
        <v>0</v>
      </c>
      <c r="M22" s="1202">
        <v>81856</v>
      </c>
      <c r="N22" s="1207">
        <f t="shared" si="1"/>
        <v>28183</v>
      </c>
      <c r="O22" s="1201">
        <f t="shared" si="4"/>
        <v>7028</v>
      </c>
      <c r="P22" s="1208">
        <f t="shared" si="2"/>
        <v>24.937018770180604</v>
      </c>
      <c r="Q22" s="1209" t="s">
        <v>87</v>
      </c>
      <c r="R22" s="1210" t="s">
        <v>75</v>
      </c>
      <c r="S22" s="1211">
        <v>0</v>
      </c>
    </row>
    <row r="23" spans="1:19" s="691" customFormat="1" ht="16.5" customHeight="1">
      <c r="A23" s="1031" t="s">
        <v>48</v>
      </c>
      <c r="B23" s="1170">
        <v>35443</v>
      </c>
      <c r="C23" s="1225">
        <v>9485</v>
      </c>
      <c r="D23" s="1212">
        <v>2083</v>
      </c>
      <c r="E23" s="1213">
        <v>0</v>
      </c>
      <c r="F23" s="1174">
        <f t="shared" si="3"/>
        <v>2083</v>
      </c>
      <c r="G23" s="1175">
        <v>120484</v>
      </c>
      <c r="H23" s="1177">
        <v>0</v>
      </c>
      <c r="I23" s="1173">
        <v>0</v>
      </c>
      <c r="J23" s="1215">
        <v>0</v>
      </c>
      <c r="K23" s="1216">
        <f t="shared" si="0"/>
        <v>0</v>
      </c>
      <c r="L23" s="1173">
        <v>0</v>
      </c>
      <c r="M23" s="1174">
        <v>0</v>
      </c>
      <c r="N23" s="1180">
        <f t="shared" si="1"/>
        <v>35443</v>
      </c>
      <c r="O23" s="1173">
        <f>SUM(C23,F23,I23)</f>
        <v>11568</v>
      </c>
      <c r="P23" s="1226">
        <f t="shared" si="2"/>
        <v>32.638320683915019</v>
      </c>
      <c r="Q23" s="1227" t="s">
        <v>87</v>
      </c>
      <c r="R23" s="1228" t="s">
        <v>75</v>
      </c>
      <c r="S23" s="1184">
        <v>0</v>
      </c>
    </row>
    <row r="24" spans="1:19" s="691" customFormat="1" ht="16.5" customHeight="1">
      <c r="A24" s="633" t="s">
        <v>49</v>
      </c>
      <c r="B24" s="1185">
        <v>31744</v>
      </c>
      <c r="C24" s="1186">
        <v>7836</v>
      </c>
      <c r="D24" s="1187">
        <v>1922</v>
      </c>
      <c r="E24" s="1188">
        <v>0</v>
      </c>
      <c r="F24" s="1189">
        <f t="shared" si="3"/>
        <v>1922</v>
      </c>
      <c r="G24" s="1190">
        <v>68657</v>
      </c>
      <c r="H24" s="1191">
        <v>34</v>
      </c>
      <c r="I24" s="1188">
        <v>246</v>
      </c>
      <c r="J24" s="1218">
        <v>1411</v>
      </c>
      <c r="K24" s="1192">
        <f>SUM(L24:M24)</f>
        <v>770</v>
      </c>
      <c r="L24" s="1188">
        <v>770</v>
      </c>
      <c r="M24" s="1189">
        <v>0</v>
      </c>
      <c r="N24" s="1191">
        <f t="shared" si="1"/>
        <v>31990</v>
      </c>
      <c r="O24" s="1188">
        <f t="shared" si="4"/>
        <v>10004</v>
      </c>
      <c r="P24" s="1229">
        <f t="shared" si="2"/>
        <v>31.272272585182868</v>
      </c>
      <c r="Q24" s="1197" t="s">
        <v>87</v>
      </c>
      <c r="R24" s="1195" t="s">
        <v>75</v>
      </c>
      <c r="S24" s="1196">
        <v>0</v>
      </c>
    </row>
    <row r="25" spans="1:19" s="691" customFormat="1" ht="16.5" customHeight="1">
      <c r="A25" s="633" t="s">
        <v>50</v>
      </c>
      <c r="B25" s="1185">
        <v>11885</v>
      </c>
      <c r="C25" s="1186">
        <v>2801</v>
      </c>
      <c r="D25" s="1187">
        <v>569</v>
      </c>
      <c r="E25" s="1188">
        <v>0</v>
      </c>
      <c r="F25" s="1189">
        <f t="shared" si="3"/>
        <v>569</v>
      </c>
      <c r="G25" s="1190">
        <v>22522</v>
      </c>
      <c r="H25" s="1191">
        <v>0</v>
      </c>
      <c r="I25" s="1188">
        <v>0</v>
      </c>
      <c r="J25" s="1218">
        <v>0</v>
      </c>
      <c r="K25" s="1192">
        <f t="shared" si="0"/>
        <v>0</v>
      </c>
      <c r="L25" s="1188">
        <v>0</v>
      </c>
      <c r="M25" s="1189">
        <v>0</v>
      </c>
      <c r="N25" s="1191">
        <f t="shared" si="1"/>
        <v>11885</v>
      </c>
      <c r="O25" s="1188">
        <f t="shared" si="4"/>
        <v>3370</v>
      </c>
      <c r="P25" s="1229">
        <f t="shared" si="2"/>
        <v>28.355069415229277</v>
      </c>
      <c r="Q25" s="1197" t="s">
        <v>75</v>
      </c>
      <c r="R25" s="1195" t="s">
        <v>87</v>
      </c>
      <c r="S25" s="1196">
        <v>0</v>
      </c>
    </row>
    <row r="26" spans="1:19" s="691" customFormat="1" ht="16.5" customHeight="1" thickBot="1">
      <c r="A26" s="1093" t="s">
        <v>51</v>
      </c>
      <c r="B26" s="1198">
        <v>21890</v>
      </c>
      <c r="C26" s="1186">
        <v>5102</v>
      </c>
      <c r="D26" s="1187">
        <v>1348</v>
      </c>
      <c r="E26" s="1201">
        <v>0</v>
      </c>
      <c r="F26" s="1220">
        <f t="shared" si="3"/>
        <v>1348</v>
      </c>
      <c r="G26" s="1203">
        <v>21925</v>
      </c>
      <c r="H26" s="1214">
        <v>0</v>
      </c>
      <c r="I26" s="1201">
        <v>0</v>
      </c>
      <c r="J26" s="1223">
        <v>0</v>
      </c>
      <c r="K26" s="1204">
        <f t="shared" si="0"/>
        <v>0</v>
      </c>
      <c r="L26" s="1201">
        <v>0</v>
      </c>
      <c r="M26" s="1202">
        <v>0</v>
      </c>
      <c r="N26" s="1207">
        <f t="shared" si="1"/>
        <v>21890</v>
      </c>
      <c r="O26" s="1201">
        <f t="shared" si="4"/>
        <v>6450</v>
      </c>
      <c r="P26" s="1230">
        <f t="shared" si="2"/>
        <v>29.465509365006852</v>
      </c>
      <c r="Q26" s="1231" t="s">
        <v>75</v>
      </c>
      <c r="R26" s="1210" t="s">
        <v>87</v>
      </c>
      <c r="S26" s="1211">
        <v>3</v>
      </c>
    </row>
    <row r="27" spans="1:19" s="691" customFormat="1" ht="16.5" customHeight="1" thickBot="1">
      <c r="A27" s="1097" t="s">
        <v>52</v>
      </c>
      <c r="B27" s="1232">
        <f>SUM(B8:B26)</f>
        <v>2291993</v>
      </c>
      <c r="C27" s="1233">
        <f>SUM(C8:C26)</f>
        <v>358455</v>
      </c>
      <c r="D27" s="1234">
        <f>SUM(D8:D26)</f>
        <v>41138</v>
      </c>
      <c r="E27" s="1235">
        <f>SUM(E8:E26)</f>
        <v>696</v>
      </c>
      <c r="F27" s="1179">
        <f>IF(SUM(D27:E27)=0,"-",SUM(D27:E27))</f>
        <v>41834</v>
      </c>
      <c r="G27" s="1236">
        <f>SUM(G8:G26)</f>
        <v>5718223</v>
      </c>
      <c r="H27" s="1237">
        <f t="shared" ref="H27:J27" si="5">SUM(H8:H26)</f>
        <v>7714</v>
      </c>
      <c r="I27" s="1238">
        <f t="shared" si="5"/>
        <v>203288</v>
      </c>
      <c r="J27" s="1239">
        <f t="shared" si="5"/>
        <v>375972</v>
      </c>
      <c r="K27" s="1240">
        <f>SUM(L27:M27)</f>
        <v>1933817</v>
      </c>
      <c r="L27" s="1238">
        <f>SUM(L8:L26)</f>
        <v>681355</v>
      </c>
      <c r="M27" s="1241">
        <f>SUM(M8:M25)</f>
        <v>1252462</v>
      </c>
      <c r="N27" s="1237">
        <f>B27+I27</f>
        <v>2495281</v>
      </c>
      <c r="O27" s="1237">
        <f>SUM(O8:O26)</f>
        <v>603577</v>
      </c>
      <c r="P27" s="1181">
        <f>O27/N27*100</f>
        <v>24.188738663100466</v>
      </c>
      <c r="Q27" s="1242">
        <f>COUNTIF(Q8:Q26,"○")</f>
        <v>7</v>
      </c>
      <c r="R27" s="1243">
        <f>COUNTIF(R8:R26,"○")</f>
        <v>12</v>
      </c>
      <c r="S27" s="1244">
        <f>SUM(S8:S26)</f>
        <v>3893</v>
      </c>
    </row>
    <row r="28" spans="1:19" s="691" customFormat="1" ht="16.5" customHeight="1">
      <c r="A28" s="1031" t="s">
        <v>54</v>
      </c>
      <c r="B28" s="1245">
        <v>8552</v>
      </c>
      <c r="C28" s="1186">
        <v>2888</v>
      </c>
      <c r="D28" s="1246">
        <v>545</v>
      </c>
      <c r="E28" s="1173">
        <v>0</v>
      </c>
      <c r="F28" s="1174">
        <f t="shared" ref="F28:F41" si="6">SUM(D28:E28)</f>
        <v>545</v>
      </c>
      <c r="G28" s="1247">
        <v>7483</v>
      </c>
      <c r="H28" s="1177">
        <v>28</v>
      </c>
      <c r="I28" s="1173">
        <v>1620</v>
      </c>
      <c r="J28" s="1248">
        <v>0</v>
      </c>
      <c r="K28" s="1177">
        <f t="shared" si="0"/>
        <v>0</v>
      </c>
      <c r="L28" s="1173">
        <v>0</v>
      </c>
      <c r="M28" s="1174">
        <v>0</v>
      </c>
      <c r="N28" s="1180">
        <f t="shared" ref="N28:N41" si="7">SUM(B28,I28)</f>
        <v>10172</v>
      </c>
      <c r="O28" s="1173">
        <f t="shared" ref="O28:O41" si="8">SUM(C28,F28,I28)</f>
        <v>5053</v>
      </c>
      <c r="P28" s="1181">
        <f t="shared" ref="P28:P41" si="9">SUM(O28)/SUM(N28)*100</f>
        <v>49.675580023594179</v>
      </c>
      <c r="Q28" s="1182" t="s">
        <v>75</v>
      </c>
      <c r="R28" s="1183" t="s">
        <v>87</v>
      </c>
      <c r="S28" s="1184">
        <v>89</v>
      </c>
    </row>
    <row r="29" spans="1:19" s="691" customFormat="1" ht="16.5" customHeight="1">
      <c r="A29" s="633" t="s">
        <v>55</v>
      </c>
      <c r="B29" s="1245">
        <v>12661</v>
      </c>
      <c r="C29" s="1186">
        <v>2415</v>
      </c>
      <c r="D29" s="1187">
        <v>1080</v>
      </c>
      <c r="E29" s="1188">
        <v>0</v>
      </c>
      <c r="F29" s="1189">
        <f t="shared" si="6"/>
        <v>1080</v>
      </c>
      <c r="G29" s="1247">
        <v>49757</v>
      </c>
      <c r="H29" s="1216">
        <v>0</v>
      </c>
      <c r="I29" s="1213">
        <v>0</v>
      </c>
      <c r="J29" s="1248">
        <v>0</v>
      </c>
      <c r="K29" s="1192">
        <f t="shared" si="0"/>
        <v>0</v>
      </c>
      <c r="L29" s="1213">
        <v>0</v>
      </c>
      <c r="M29" s="1224">
        <v>0</v>
      </c>
      <c r="N29" s="1191">
        <f t="shared" si="7"/>
        <v>12661</v>
      </c>
      <c r="O29" s="1188">
        <f t="shared" si="8"/>
        <v>3495</v>
      </c>
      <c r="P29" s="1193">
        <f t="shared" si="9"/>
        <v>27.604454624437246</v>
      </c>
      <c r="Q29" s="1197" t="s">
        <v>87</v>
      </c>
      <c r="R29" s="1195" t="s">
        <v>75</v>
      </c>
      <c r="S29" s="1217">
        <v>0</v>
      </c>
    </row>
    <row r="30" spans="1:19" s="691" customFormat="1" ht="16.5" customHeight="1">
      <c r="A30" s="633" t="s">
        <v>56</v>
      </c>
      <c r="B30" s="1245">
        <v>9649</v>
      </c>
      <c r="C30" s="1186">
        <v>2101</v>
      </c>
      <c r="D30" s="1187">
        <v>474</v>
      </c>
      <c r="E30" s="1188">
        <v>0</v>
      </c>
      <c r="F30" s="1189">
        <f t="shared" si="6"/>
        <v>474</v>
      </c>
      <c r="G30" s="1247">
        <v>13384</v>
      </c>
      <c r="H30" s="1216">
        <v>11</v>
      </c>
      <c r="I30" s="1213">
        <v>172</v>
      </c>
      <c r="J30" s="1248">
        <v>68</v>
      </c>
      <c r="K30" s="1192">
        <f t="shared" si="0"/>
        <v>593</v>
      </c>
      <c r="L30" s="1188">
        <v>593</v>
      </c>
      <c r="M30" s="1189">
        <v>0</v>
      </c>
      <c r="N30" s="1191">
        <f t="shared" si="7"/>
        <v>9821</v>
      </c>
      <c r="O30" s="1188">
        <f t="shared" si="8"/>
        <v>2747</v>
      </c>
      <c r="P30" s="1193">
        <f t="shared" si="9"/>
        <v>27.970675084003666</v>
      </c>
      <c r="Q30" s="1197" t="s">
        <v>75</v>
      </c>
      <c r="R30" s="1195" t="s">
        <v>87</v>
      </c>
      <c r="S30" s="1196">
        <v>4</v>
      </c>
    </row>
    <row r="31" spans="1:19" s="691" customFormat="1" ht="16.5" customHeight="1" thickBot="1">
      <c r="A31" s="1064" t="s">
        <v>57</v>
      </c>
      <c r="B31" s="1249">
        <v>7524</v>
      </c>
      <c r="C31" s="1199">
        <v>2102</v>
      </c>
      <c r="D31" s="1200">
        <v>340</v>
      </c>
      <c r="E31" s="1201">
        <v>0</v>
      </c>
      <c r="F31" s="1202">
        <f t="shared" si="6"/>
        <v>340</v>
      </c>
      <c r="G31" s="1250">
        <v>11509</v>
      </c>
      <c r="H31" s="1251">
        <v>0</v>
      </c>
      <c r="I31" s="1252">
        <v>0</v>
      </c>
      <c r="J31" s="1253">
        <v>0</v>
      </c>
      <c r="K31" s="1204">
        <f t="shared" si="0"/>
        <v>0</v>
      </c>
      <c r="L31" s="1201">
        <v>0</v>
      </c>
      <c r="M31" s="1202">
        <v>0</v>
      </c>
      <c r="N31" s="1207">
        <f t="shared" si="7"/>
        <v>7524</v>
      </c>
      <c r="O31" s="1201">
        <f t="shared" si="8"/>
        <v>2442</v>
      </c>
      <c r="P31" s="1208">
        <f t="shared" si="9"/>
        <v>32.456140350877192</v>
      </c>
      <c r="Q31" s="1209" t="s">
        <v>87</v>
      </c>
      <c r="R31" s="1254" t="s">
        <v>75</v>
      </c>
      <c r="S31" s="1211">
        <v>0</v>
      </c>
    </row>
    <row r="32" spans="1:19" s="691" customFormat="1" ht="16.5" customHeight="1">
      <c r="A32" s="1031" t="s">
        <v>58</v>
      </c>
      <c r="B32" s="1170">
        <v>2875</v>
      </c>
      <c r="C32" s="1171">
        <v>453</v>
      </c>
      <c r="D32" s="1212">
        <v>32</v>
      </c>
      <c r="E32" s="1188">
        <v>0</v>
      </c>
      <c r="F32" s="1224">
        <f t="shared" si="6"/>
        <v>32</v>
      </c>
      <c r="G32" s="1175">
        <v>7447</v>
      </c>
      <c r="H32" s="1177">
        <v>0</v>
      </c>
      <c r="I32" s="1173">
        <v>0</v>
      </c>
      <c r="J32" s="1215">
        <v>0</v>
      </c>
      <c r="K32" s="1216">
        <f t="shared" si="0"/>
        <v>0</v>
      </c>
      <c r="L32" s="1173">
        <v>0</v>
      </c>
      <c r="M32" s="1174">
        <v>0</v>
      </c>
      <c r="N32" s="1180">
        <f t="shared" si="7"/>
        <v>2875</v>
      </c>
      <c r="O32" s="1173">
        <f>SUM(C32,F32,I32)</f>
        <v>485</v>
      </c>
      <c r="P32" s="1181">
        <f t="shared" si="9"/>
        <v>16.869565217391305</v>
      </c>
      <c r="Q32" s="1227" t="s">
        <v>87</v>
      </c>
      <c r="R32" s="1228" t="s">
        <v>75</v>
      </c>
      <c r="S32" s="1217">
        <v>0</v>
      </c>
    </row>
    <row r="33" spans="1:19" s="691" customFormat="1" ht="16.5" customHeight="1">
      <c r="A33" s="633" t="s">
        <v>59</v>
      </c>
      <c r="B33" s="1245">
        <v>4986</v>
      </c>
      <c r="C33" s="1186">
        <v>1041</v>
      </c>
      <c r="D33" s="1187">
        <v>52</v>
      </c>
      <c r="E33" s="1188">
        <v>0</v>
      </c>
      <c r="F33" s="1189">
        <f t="shared" si="6"/>
        <v>52</v>
      </c>
      <c r="G33" s="1247">
        <v>12344</v>
      </c>
      <c r="H33" s="1216">
        <v>9</v>
      </c>
      <c r="I33" s="1213">
        <v>12</v>
      </c>
      <c r="J33" s="1248">
        <v>0</v>
      </c>
      <c r="K33" s="1192">
        <f t="shared" si="0"/>
        <v>52</v>
      </c>
      <c r="L33" s="1188">
        <v>52</v>
      </c>
      <c r="M33" s="1189">
        <v>0</v>
      </c>
      <c r="N33" s="1191">
        <f t="shared" si="7"/>
        <v>4998</v>
      </c>
      <c r="O33" s="1188">
        <f t="shared" si="8"/>
        <v>1105</v>
      </c>
      <c r="P33" s="1193">
        <f t="shared" si="9"/>
        <v>22.108843537414966</v>
      </c>
      <c r="Q33" s="1197" t="s">
        <v>75</v>
      </c>
      <c r="R33" s="1195" t="s">
        <v>87</v>
      </c>
      <c r="S33" s="1196">
        <v>9</v>
      </c>
    </row>
    <row r="34" spans="1:19" s="691" customFormat="1" ht="16.5" customHeight="1">
      <c r="A34" s="633" t="s">
        <v>60</v>
      </c>
      <c r="B34" s="1245">
        <v>3050</v>
      </c>
      <c r="C34" s="1186">
        <v>684</v>
      </c>
      <c r="D34" s="1187">
        <v>31</v>
      </c>
      <c r="E34" s="1188">
        <v>0</v>
      </c>
      <c r="F34" s="1189">
        <f t="shared" si="6"/>
        <v>31</v>
      </c>
      <c r="G34" s="1247">
        <v>7702</v>
      </c>
      <c r="H34" s="1216">
        <v>7</v>
      </c>
      <c r="I34" s="1213">
        <v>14</v>
      </c>
      <c r="J34" s="1248">
        <v>0</v>
      </c>
      <c r="K34" s="1192">
        <f t="shared" si="0"/>
        <v>82</v>
      </c>
      <c r="L34" s="1188">
        <v>53</v>
      </c>
      <c r="M34" s="1189">
        <v>29</v>
      </c>
      <c r="N34" s="1191">
        <f t="shared" si="7"/>
        <v>3064</v>
      </c>
      <c r="O34" s="1188">
        <f t="shared" si="8"/>
        <v>729</v>
      </c>
      <c r="P34" s="1193">
        <f t="shared" si="9"/>
        <v>23.79242819843342</v>
      </c>
      <c r="Q34" s="1197" t="s">
        <v>87</v>
      </c>
      <c r="R34" s="1195" t="s">
        <v>75</v>
      </c>
      <c r="S34" s="1196">
        <v>0</v>
      </c>
    </row>
    <row r="35" spans="1:19" s="691" customFormat="1" ht="16.5" customHeight="1">
      <c r="A35" s="633" t="s">
        <v>61</v>
      </c>
      <c r="B35" s="1245">
        <v>3151</v>
      </c>
      <c r="C35" s="1186">
        <v>544</v>
      </c>
      <c r="D35" s="1187">
        <v>5</v>
      </c>
      <c r="E35" s="1188">
        <v>0</v>
      </c>
      <c r="F35" s="1189">
        <f t="shared" si="6"/>
        <v>5</v>
      </c>
      <c r="G35" s="1247">
        <v>3401</v>
      </c>
      <c r="H35" s="1216">
        <v>6</v>
      </c>
      <c r="I35" s="1213">
        <v>15</v>
      </c>
      <c r="J35" s="1248">
        <v>0</v>
      </c>
      <c r="K35" s="1192">
        <f t="shared" si="0"/>
        <v>112</v>
      </c>
      <c r="L35" s="1188">
        <v>76</v>
      </c>
      <c r="M35" s="1189">
        <v>36</v>
      </c>
      <c r="N35" s="1191">
        <f t="shared" si="7"/>
        <v>3166</v>
      </c>
      <c r="O35" s="1188">
        <f t="shared" si="8"/>
        <v>564</v>
      </c>
      <c r="P35" s="1193">
        <f t="shared" si="9"/>
        <v>17.814276689829438</v>
      </c>
      <c r="Q35" s="1197" t="s">
        <v>87</v>
      </c>
      <c r="R35" s="1195" t="s">
        <v>75</v>
      </c>
      <c r="S35" s="1196">
        <v>0</v>
      </c>
    </row>
    <row r="36" spans="1:19" s="691" customFormat="1" ht="16.5" customHeight="1" thickBot="1">
      <c r="A36" s="1064" t="s">
        <v>62</v>
      </c>
      <c r="B36" s="1249">
        <v>5326</v>
      </c>
      <c r="C36" s="1221">
        <v>1568</v>
      </c>
      <c r="D36" s="1200">
        <v>7</v>
      </c>
      <c r="E36" s="1201">
        <v>0</v>
      </c>
      <c r="F36" s="1202">
        <f t="shared" si="6"/>
        <v>7</v>
      </c>
      <c r="G36" s="1250">
        <v>7316</v>
      </c>
      <c r="H36" s="1251">
        <v>2</v>
      </c>
      <c r="I36" s="1252">
        <v>6</v>
      </c>
      <c r="J36" s="1253">
        <v>60</v>
      </c>
      <c r="K36" s="1204">
        <f t="shared" si="0"/>
        <v>51</v>
      </c>
      <c r="L36" s="1201">
        <v>51</v>
      </c>
      <c r="M36" s="1202">
        <v>0</v>
      </c>
      <c r="N36" s="1207">
        <f t="shared" si="7"/>
        <v>5332</v>
      </c>
      <c r="O36" s="1201">
        <f t="shared" si="8"/>
        <v>1581</v>
      </c>
      <c r="P36" s="1208">
        <f t="shared" si="9"/>
        <v>29.651162790697676</v>
      </c>
      <c r="Q36" s="1209" t="s">
        <v>75</v>
      </c>
      <c r="R36" s="1210" t="s">
        <v>87</v>
      </c>
      <c r="S36" s="1211">
        <v>0</v>
      </c>
    </row>
    <row r="37" spans="1:19" s="691" customFormat="1" ht="16.5" customHeight="1">
      <c r="A37" s="1031" t="s">
        <v>63</v>
      </c>
      <c r="B37" s="1170">
        <v>13570</v>
      </c>
      <c r="C37" s="1225">
        <v>725</v>
      </c>
      <c r="D37" s="1212">
        <v>840</v>
      </c>
      <c r="E37" s="1213">
        <v>0</v>
      </c>
      <c r="F37" s="1174">
        <f t="shared" si="6"/>
        <v>840</v>
      </c>
      <c r="G37" s="1175">
        <v>12255</v>
      </c>
      <c r="H37" s="1214">
        <v>0</v>
      </c>
      <c r="I37" s="1173">
        <v>0</v>
      </c>
      <c r="J37" s="1215">
        <v>0</v>
      </c>
      <c r="K37" s="1216">
        <f t="shared" si="0"/>
        <v>0</v>
      </c>
      <c r="L37" s="1173">
        <v>0</v>
      </c>
      <c r="M37" s="1174">
        <v>0</v>
      </c>
      <c r="N37" s="1180">
        <f t="shared" si="7"/>
        <v>13570</v>
      </c>
      <c r="O37" s="1173">
        <f t="shared" si="8"/>
        <v>1565</v>
      </c>
      <c r="P37" s="1181">
        <f t="shared" si="9"/>
        <v>11.532792925571114</v>
      </c>
      <c r="Q37" s="1182" t="s">
        <v>75</v>
      </c>
      <c r="R37" s="1183" t="s">
        <v>87</v>
      </c>
      <c r="S37" s="1217">
        <v>8</v>
      </c>
    </row>
    <row r="38" spans="1:19" s="691" customFormat="1" ht="16.5" customHeight="1">
      <c r="A38" s="633" t="s">
        <v>64</v>
      </c>
      <c r="B38" s="1245">
        <v>2777</v>
      </c>
      <c r="C38" s="1186">
        <v>467</v>
      </c>
      <c r="D38" s="1187">
        <v>0</v>
      </c>
      <c r="E38" s="1188">
        <v>0</v>
      </c>
      <c r="F38" s="1189">
        <f t="shared" si="6"/>
        <v>0</v>
      </c>
      <c r="G38" s="1247">
        <v>3692</v>
      </c>
      <c r="H38" s="1214">
        <v>0</v>
      </c>
      <c r="I38" s="1213">
        <v>14</v>
      </c>
      <c r="J38" s="1248">
        <v>0</v>
      </c>
      <c r="K38" s="1192">
        <f t="shared" si="0"/>
        <v>0</v>
      </c>
      <c r="L38" s="1188">
        <v>0</v>
      </c>
      <c r="M38" s="1189">
        <v>0</v>
      </c>
      <c r="N38" s="1191">
        <f t="shared" si="7"/>
        <v>2791</v>
      </c>
      <c r="O38" s="1188">
        <f t="shared" si="8"/>
        <v>481</v>
      </c>
      <c r="P38" s="1193">
        <f t="shared" si="9"/>
        <v>17.2339663203153</v>
      </c>
      <c r="Q38" s="1197" t="s">
        <v>87</v>
      </c>
      <c r="R38" s="1195" t="s">
        <v>75</v>
      </c>
      <c r="S38" s="1196">
        <v>0</v>
      </c>
    </row>
    <row r="39" spans="1:19" s="691" customFormat="1" ht="16.5" customHeight="1">
      <c r="A39" s="633" t="s">
        <v>65</v>
      </c>
      <c r="B39" s="1245">
        <v>12147</v>
      </c>
      <c r="C39" s="1186">
        <v>1932</v>
      </c>
      <c r="D39" s="1187">
        <v>0</v>
      </c>
      <c r="E39" s="1188">
        <v>0</v>
      </c>
      <c r="F39" s="1189">
        <f t="shared" si="6"/>
        <v>0</v>
      </c>
      <c r="G39" s="1247">
        <v>11325</v>
      </c>
      <c r="H39" s="1214">
        <v>10</v>
      </c>
      <c r="I39" s="1213">
        <v>20</v>
      </c>
      <c r="J39" s="1248">
        <v>0</v>
      </c>
      <c r="K39" s="1192">
        <f t="shared" si="0"/>
        <v>178</v>
      </c>
      <c r="L39" s="1188">
        <v>178</v>
      </c>
      <c r="M39" s="1189">
        <v>0</v>
      </c>
      <c r="N39" s="1191">
        <f t="shared" si="7"/>
        <v>12167</v>
      </c>
      <c r="O39" s="1188">
        <f t="shared" si="8"/>
        <v>1952</v>
      </c>
      <c r="P39" s="1193">
        <f t="shared" si="9"/>
        <v>16.04339607134051</v>
      </c>
      <c r="Q39" s="1197" t="s">
        <v>87</v>
      </c>
      <c r="R39" s="1195" t="s">
        <v>75</v>
      </c>
      <c r="S39" s="1196">
        <v>0</v>
      </c>
    </row>
    <row r="40" spans="1:19" s="691" customFormat="1" ht="16.5" customHeight="1">
      <c r="A40" s="633" t="s">
        <v>66</v>
      </c>
      <c r="B40" s="1245">
        <v>11438</v>
      </c>
      <c r="C40" s="1186">
        <v>2900</v>
      </c>
      <c r="D40" s="1187">
        <v>0</v>
      </c>
      <c r="E40" s="1188">
        <v>0</v>
      </c>
      <c r="F40" s="1189">
        <f t="shared" si="6"/>
        <v>0</v>
      </c>
      <c r="G40" s="1190">
        <v>28415</v>
      </c>
      <c r="H40" s="1214">
        <v>36</v>
      </c>
      <c r="I40" s="1213">
        <v>328</v>
      </c>
      <c r="J40" s="1248">
        <v>0</v>
      </c>
      <c r="K40" s="1192">
        <f t="shared" si="0"/>
        <v>2074</v>
      </c>
      <c r="L40" s="1188">
        <v>690</v>
      </c>
      <c r="M40" s="1189">
        <v>1384</v>
      </c>
      <c r="N40" s="1191">
        <f>SUM(B40,I40)</f>
        <v>11766</v>
      </c>
      <c r="O40" s="1188">
        <f>SUM(C40,F40,I40)</f>
        <v>3228</v>
      </c>
      <c r="P40" s="1193">
        <f t="shared" si="9"/>
        <v>27.434982151963283</v>
      </c>
      <c r="Q40" s="1197" t="s">
        <v>75</v>
      </c>
      <c r="R40" s="1195" t="s">
        <v>87</v>
      </c>
      <c r="S40" s="1196">
        <v>20</v>
      </c>
    </row>
    <row r="41" spans="1:19" s="691" customFormat="1" ht="16.5" customHeight="1" thickBot="1">
      <c r="A41" s="1064" t="s">
        <v>67</v>
      </c>
      <c r="B41" s="1255">
        <v>914</v>
      </c>
      <c r="C41" s="1186">
        <v>271</v>
      </c>
      <c r="D41" s="1200">
        <v>0</v>
      </c>
      <c r="E41" s="1201">
        <v>0</v>
      </c>
      <c r="F41" s="1206">
        <f t="shared" si="6"/>
        <v>0</v>
      </c>
      <c r="G41" s="1256">
        <v>1225</v>
      </c>
      <c r="H41" s="1214">
        <v>0</v>
      </c>
      <c r="I41" s="1257">
        <v>0</v>
      </c>
      <c r="J41" s="1205">
        <v>0</v>
      </c>
      <c r="K41" s="1204">
        <f t="shared" si="0"/>
        <v>0</v>
      </c>
      <c r="L41" s="1205">
        <v>0</v>
      </c>
      <c r="M41" s="1206">
        <v>0</v>
      </c>
      <c r="N41" s="1207">
        <f t="shared" si="7"/>
        <v>914</v>
      </c>
      <c r="O41" s="1201">
        <f t="shared" si="8"/>
        <v>271</v>
      </c>
      <c r="P41" s="1208">
        <f t="shared" si="9"/>
        <v>29.64989059080963</v>
      </c>
      <c r="Q41" s="1209" t="s">
        <v>87</v>
      </c>
      <c r="R41" s="1210" t="s">
        <v>75</v>
      </c>
      <c r="S41" s="1211">
        <v>0</v>
      </c>
    </row>
    <row r="42" spans="1:19" s="691" customFormat="1" ht="16.5" customHeight="1" thickBot="1">
      <c r="A42" s="1097" t="s">
        <v>68</v>
      </c>
      <c r="B42" s="1258">
        <f>SUM(B28:B41)</f>
        <v>98620</v>
      </c>
      <c r="C42" s="1233">
        <f>SUM(C28:C41)</f>
        <v>20091</v>
      </c>
      <c r="D42" s="1240">
        <f>SUM(D28:D41)</f>
        <v>3406</v>
      </c>
      <c r="E42" s="1237" t="str">
        <f>IF(SUM(E28:E41)=0,"-",SUM(E28:E41))</f>
        <v>-</v>
      </c>
      <c r="F42" s="1241">
        <f>SUM(F28:F41)</f>
        <v>3406</v>
      </c>
      <c r="G42" s="1233">
        <f>SUM(G28:G41)</f>
        <v>177255</v>
      </c>
      <c r="H42" s="1240">
        <f>SUM(H28:H41)</f>
        <v>109</v>
      </c>
      <c r="I42" s="1238">
        <f t="shared" ref="I42:J42" si="10">SUM(I28:I41)</f>
        <v>2201</v>
      </c>
      <c r="J42" s="1241">
        <f t="shared" si="10"/>
        <v>128</v>
      </c>
      <c r="K42" s="1240">
        <f t="shared" si="0"/>
        <v>3142</v>
      </c>
      <c r="L42" s="1239">
        <f>SUM(L28:L41)</f>
        <v>1693</v>
      </c>
      <c r="M42" s="1241">
        <f>SUM(M28:M41)</f>
        <v>1449</v>
      </c>
      <c r="N42" s="1238">
        <f>B42+I42</f>
        <v>100821</v>
      </c>
      <c r="O42" s="1259">
        <f>SUM(O28:O41)</f>
        <v>25698</v>
      </c>
      <c r="P42" s="1181">
        <f>O42/N42*100</f>
        <v>25.488737465408995</v>
      </c>
      <c r="Q42" s="1242">
        <f>COUNTIF(Q28:Q41,"○")</f>
        <v>6</v>
      </c>
      <c r="R42" s="1243">
        <f>COUNTIF(R28:R41,"○")</f>
        <v>8</v>
      </c>
      <c r="S42" s="1260">
        <f>SUM(S28:S41)</f>
        <v>130</v>
      </c>
    </row>
    <row r="43" spans="1:19" s="691" customFormat="1" ht="16.5" customHeight="1" thickBot="1">
      <c r="A43" s="1122" t="s">
        <v>69</v>
      </c>
      <c r="B43" s="1258">
        <f>B27+B42</f>
        <v>2390613</v>
      </c>
      <c r="C43" s="1261">
        <f>C27+C42</f>
        <v>378546</v>
      </c>
      <c r="D43" s="1251">
        <f>SUM(D27,D42)</f>
        <v>44544</v>
      </c>
      <c r="E43" s="1262">
        <f>SUM(E28:E41)+SUM(E8:E26)</f>
        <v>696</v>
      </c>
      <c r="F43" s="1206">
        <f>SUM(F27,F42)</f>
        <v>45240</v>
      </c>
      <c r="G43" s="1261">
        <f>SUM(G27,G42)</f>
        <v>5895478</v>
      </c>
      <c r="H43" s="1251">
        <f>SUM(H27,H42)</f>
        <v>7823</v>
      </c>
      <c r="I43" s="1257">
        <f t="shared" ref="I43:J43" si="11">SUM(I27,I42)</f>
        <v>205489</v>
      </c>
      <c r="J43" s="1206">
        <f t="shared" si="11"/>
        <v>376100</v>
      </c>
      <c r="K43" s="1263">
        <f>SUM(K27,K42)</f>
        <v>1936959</v>
      </c>
      <c r="L43" s="1205">
        <f>SUM(L27,L42)</f>
        <v>683048</v>
      </c>
      <c r="M43" s="1206">
        <f>SUM(M27,M42)</f>
        <v>1253911</v>
      </c>
      <c r="N43" s="1257">
        <f>B43+I43</f>
        <v>2596102</v>
      </c>
      <c r="O43" s="1263">
        <f>SUM(O42,O27)</f>
        <v>629275</v>
      </c>
      <c r="P43" s="1264">
        <f>O43/N43*100</f>
        <v>24.23922480703763</v>
      </c>
      <c r="Q43" s="1265">
        <f>SUM(Q42,Q27)</f>
        <v>13</v>
      </c>
      <c r="R43" s="1266">
        <f>SUM(R42,R27)</f>
        <v>20</v>
      </c>
      <c r="S43" s="1267">
        <f>SUM(S42,S27)</f>
        <v>4023</v>
      </c>
    </row>
    <row r="44" spans="1:19" s="691" customFormat="1" ht="15" customHeight="1">
      <c r="A44" s="1268" t="s">
        <v>417</v>
      </c>
      <c r="P44" s="1269"/>
      <c r="S44" s="999"/>
    </row>
    <row r="45" spans="1:19" ht="15" customHeight="1">
      <c r="A45" s="1268" t="s">
        <v>418</v>
      </c>
    </row>
    <row r="46" spans="1:19" ht="15" customHeight="1">
      <c r="A46" s="691" t="s">
        <v>419</v>
      </c>
      <c r="F46" s="691"/>
    </row>
    <row r="47" spans="1:19" ht="16.5" customHeight="1">
      <c r="C47" s="1270"/>
      <c r="D47" s="1270"/>
      <c r="E47" s="1270"/>
      <c r="O47" s="1130"/>
      <c r="P47" s="695"/>
      <c r="R47" s="691"/>
      <c r="S47" s="695"/>
    </row>
    <row r="48" spans="1:19" ht="16.5" customHeight="1">
      <c r="C48" s="1270"/>
      <c r="D48" s="1270"/>
      <c r="E48" s="1270"/>
      <c r="O48" s="1130"/>
      <c r="P48" s="695"/>
      <c r="R48" s="691"/>
      <c r="S48" s="695"/>
    </row>
    <row r="49" spans="1:19" ht="16.5" customHeight="1">
      <c r="A49" s="695"/>
      <c r="C49" s="1270"/>
      <c r="D49" s="1270"/>
      <c r="E49" s="1270"/>
      <c r="O49" s="1130"/>
      <c r="P49" s="695"/>
      <c r="R49" s="691"/>
      <c r="S49" s="695"/>
    </row>
    <row r="50" spans="1:19" ht="16.5" customHeight="1">
      <c r="A50" s="695"/>
      <c r="C50" s="1270"/>
      <c r="D50" s="1270"/>
      <c r="E50" s="1270"/>
      <c r="O50" s="1130"/>
      <c r="P50" s="695"/>
      <c r="R50" s="691"/>
      <c r="S50" s="695"/>
    </row>
  </sheetData>
  <mergeCells count="8">
    <mergeCell ref="B4:G4"/>
    <mergeCell ref="H4:M4"/>
    <mergeCell ref="Q4:S6"/>
    <mergeCell ref="A5:A6"/>
    <mergeCell ref="B5:B6"/>
    <mergeCell ref="G5:G7"/>
    <mergeCell ref="K5:M5"/>
    <mergeCell ref="H6:H7"/>
  </mergeCells>
  <phoneticPr fontId="11"/>
  <conditionalFormatting sqref="B8:S43">
    <cfRule type="cellIs" dxfId="15" priority="2" operator="equal">
      <formula>0</formula>
    </cfRule>
  </conditionalFormatting>
  <pageMargins left="0.7" right="0.7" top="0.75" bottom="0.75" header="0.3" footer="0.3"/>
  <pageSetup paperSize="9" scale="90" orientation="portrait" horizontalDpi="1200" verticalDpi="1200" r:id="rId1"/>
  <colBreaks count="1" manualBreakCount="1">
    <brk id="9" max="1048575" man="1"/>
  </colBreaks>
  <ignoredErrors>
    <ignoredError sqref="F8:F26" formulaRange="1"/>
    <ignoredError sqref="F27 E42:E43 K28:P42 P43 K27:L27 N27:P27" formula="1"/>
    <ignoredError sqref="D27" unlockedFormula="1"/>
    <ignoredError sqref="F28:F41 M27" formula="1"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112"/>
  <sheetViews>
    <sheetView zoomScaleNormal="100" zoomScaleSheetLayoutView="100" workbookViewId="0">
      <selection activeCell="Q39" sqref="Q39"/>
    </sheetView>
  </sheetViews>
  <sheetFormatPr defaultColWidth="9" defaultRowHeight="13.5"/>
  <cols>
    <col min="1" max="1" width="12.625" style="780" customWidth="1"/>
    <col min="2" max="2" width="8.375" style="780" customWidth="1"/>
    <col min="3" max="10" width="8.375" style="695" customWidth="1"/>
    <col min="11" max="11" width="8.375" style="695" hidden="1" customWidth="1"/>
    <col min="12" max="24" width="8.375" style="695" customWidth="1"/>
    <col min="25" max="25" width="2.625" style="695" customWidth="1"/>
    <col min="26" max="16384" width="9" style="695"/>
  </cols>
  <sheetData>
    <row r="2" spans="1:24" ht="9" customHeight="1"/>
    <row r="3" spans="1:24" s="703" customFormat="1" ht="16.5" customHeight="1" thickBot="1">
      <c r="A3" s="866" t="s">
        <v>420</v>
      </c>
      <c r="B3" s="699"/>
    </row>
    <row r="4" spans="1:24" s="876" customFormat="1" ht="19.5" customHeight="1">
      <c r="A4" s="867"/>
      <c r="B4" s="1271"/>
      <c r="C4" s="1964" t="s">
        <v>421</v>
      </c>
      <c r="D4" s="1964"/>
      <c r="E4" s="1964"/>
      <c r="F4" s="1964"/>
      <c r="G4" s="1964"/>
      <c r="H4" s="1964"/>
      <c r="I4" s="1964"/>
      <c r="J4" s="1964"/>
      <c r="K4" s="1272"/>
      <c r="L4" s="1272"/>
      <c r="M4" s="1272"/>
      <c r="N4" s="1272"/>
      <c r="O4" s="1272"/>
      <c r="P4" s="1964" t="s">
        <v>421</v>
      </c>
      <c r="Q4" s="1964"/>
      <c r="R4" s="1964"/>
      <c r="S4" s="1964"/>
      <c r="T4" s="1964"/>
      <c r="U4" s="1273"/>
      <c r="V4" s="1273"/>
      <c r="W4" s="1274"/>
      <c r="X4" s="1275"/>
    </row>
    <row r="5" spans="1:24" s="876" customFormat="1" ht="19.5" customHeight="1">
      <c r="A5" s="878" t="s">
        <v>328</v>
      </c>
      <c r="B5" s="1965" t="s">
        <v>422</v>
      </c>
      <c r="C5" s="1967" t="s">
        <v>423</v>
      </c>
      <c r="D5" s="1967" t="s">
        <v>424</v>
      </c>
      <c r="E5" s="1967" t="s">
        <v>425</v>
      </c>
      <c r="F5" s="1967" t="s">
        <v>426</v>
      </c>
      <c r="G5" s="1967" t="s">
        <v>427</v>
      </c>
      <c r="H5" s="1967" t="s">
        <v>428</v>
      </c>
      <c r="I5" s="1969" t="s">
        <v>429</v>
      </c>
      <c r="J5" s="1967" t="s">
        <v>430</v>
      </c>
      <c r="K5" s="1967" t="s">
        <v>431</v>
      </c>
      <c r="L5" s="1971" t="s">
        <v>432</v>
      </c>
      <c r="M5" s="1967" t="s">
        <v>433</v>
      </c>
      <c r="N5" s="1972" t="s">
        <v>434</v>
      </c>
      <c r="O5" s="1973"/>
      <c r="P5" s="1980" t="s">
        <v>435</v>
      </c>
      <c r="Q5" s="1981"/>
      <c r="R5" s="1981"/>
      <c r="S5" s="1981"/>
      <c r="T5" s="1981"/>
      <c r="U5" s="1981"/>
      <c r="V5" s="1982"/>
      <c r="W5" s="1967" t="s">
        <v>155</v>
      </c>
      <c r="X5" s="1975" t="s">
        <v>436</v>
      </c>
    </row>
    <row r="6" spans="1:24" s="876" customFormat="1" ht="19.5" customHeight="1" thickBot="1">
      <c r="A6" s="884"/>
      <c r="B6" s="1966"/>
      <c r="C6" s="1968"/>
      <c r="D6" s="1968"/>
      <c r="E6" s="1968"/>
      <c r="F6" s="1968"/>
      <c r="G6" s="1968"/>
      <c r="H6" s="1968"/>
      <c r="I6" s="1970"/>
      <c r="J6" s="1968"/>
      <c r="K6" s="1968"/>
      <c r="L6" s="1968"/>
      <c r="M6" s="1968"/>
      <c r="N6" s="1277" t="s">
        <v>437</v>
      </c>
      <c r="O6" s="1277" t="s">
        <v>438</v>
      </c>
      <c r="P6" s="1278" t="s">
        <v>439</v>
      </c>
      <c r="Q6" s="1278" t="s">
        <v>440</v>
      </c>
      <c r="R6" s="1279" t="s">
        <v>441</v>
      </c>
      <c r="S6" s="1278" t="s">
        <v>442</v>
      </c>
      <c r="T6" s="1278" t="s">
        <v>443</v>
      </c>
      <c r="U6" s="1280" t="s">
        <v>444</v>
      </c>
      <c r="V6" s="1281" t="s">
        <v>445</v>
      </c>
      <c r="W6" s="1968"/>
      <c r="X6" s="1976"/>
    </row>
    <row r="7" spans="1:24" s="903" customFormat="1" ht="21.75" customHeight="1">
      <c r="A7" s="889" t="s">
        <v>32</v>
      </c>
      <c r="B7" s="890">
        <v>14019</v>
      </c>
      <c r="C7" s="891">
        <v>5191</v>
      </c>
      <c r="D7" s="891">
        <v>0</v>
      </c>
      <c r="E7" s="1283">
        <v>16556</v>
      </c>
      <c r="F7" s="891">
        <v>929</v>
      </c>
      <c r="G7" s="1283">
        <v>419</v>
      </c>
      <c r="H7" s="891">
        <v>14032</v>
      </c>
      <c r="I7" s="1284">
        <v>46555</v>
      </c>
      <c r="J7" s="1284">
        <v>0</v>
      </c>
      <c r="K7" s="1284">
        <v>0</v>
      </c>
      <c r="L7" s="1284">
        <v>0</v>
      </c>
      <c r="M7" s="891">
        <v>0</v>
      </c>
      <c r="N7" s="939">
        <v>0</v>
      </c>
      <c r="O7" s="939">
        <v>0</v>
      </c>
      <c r="P7" s="1285">
        <v>0</v>
      </c>
      <c r="Q7" s="1285">
        <v>0</v>
      </c>
      <c r="R7" s="1285">
        <v>0</v>
      </c>
      <c r="S7" s="1285">
        <v>0</v>
      </c>
      <c r="T7" s="1285">
        <v>0</v>
      </c>
      <c r="U7" s="1285">
        <v>793</v>
      </c>
      <c r="V7" s="1286">
        <v>0</v>
      </c>
      <c r="W7" s="1284">
        <v>6700</v>
      </c>
      <c r="X7" s="1287">
        <f t="shared" ref="X7:X42" si="0">SUM(B7:W7)</f>
        <v>105194</v>
      </c>
    </row>
    <row r="8" spans="1:24" s="903" customFormat="1" ht="21.75" customHeight="1">
      <c r="A8" s="905" t="s">
        <v>33</v>
      </c>
      <c r="B8" s="906">
        <v>4092</v>
      </c>
      <c r="C8" s="907">
        <v>3020</v>
      </c>
      <c r="D8" s="907">
        <v>453</v>
      </c>
      <c r="E8" s="1288">
        <v>8900</v>
      </c>
      <c r="F8" s="907">
        <v>9111</v>
      </c>
      <c r="G8" s="1288">
        <v>130</v>
      </c>
      <c r="H8" s="907">
        <v>5527</v>
      </c>
      <c r="I8" s="1285">
        <v>12967</v>
      </c>
      <c r="J8" s="1285">
        <v>0</v>
      </c>
      <c r="K8" s="1285">
        <v>0</v>
      </c>
      <c r="L8" s="1285">
        <v>0</v>
      </c>
      <c r="M8" s="907">
        <v>0</v>
      </c>
      <c r="N8" s="920">
        <v>0</v>
      </c>
      <c r="O8" s="920">
        <v>0</v>
      </c>
      <c r="P8" s="920">
        <v>0</v>
      </c>
      <c r="Q8" s="920">
        <v>0</v>
      </c>
      <c r="R8" s="920">
        <v>0</v>
      </c>
      <c r="S8" s="920">
        <v>199</v>
      </c>
      <c r="T8" s="920">
        <v>0</v>
      </c>
      <c r="U8" s="920">
        <v>0</v>
      </c>
      <c r="V8" s="920">
        <v>0</v>
      </c>
      <c r="W8" s="1285">
        <v>341</v>
      </c>
      <c r="X8" s="1289">
        <f t="shared" si="0"/>
        <v>44740</v>
      </c>
    </row>
    <row r="9" spans="1:24" s="903" customFormat="1" ht="21.75" customHeight="1">
      <c r="A9" s="905" t="s">
        <v>34</v>
      </c>
      <c r="B9" s="919">
        <v>2001</v>
      </c>
      <c r="C9" s="920">
        <v>1353</v>
      </c>
      <c r="D9" s="920">
        <v>109</v>
      </c>
      <c r="E9" s="1290">
        <v>3633</v>
      </c>
      <c r="F9" s="920">
        <v>16119</v>
      </c>
      <c r="G9" s="1290">
        <v>2510</v>
      </c>
      <c r="H9" s="920">
        <v>1603</v>
      </c>
      <c r="I9" s="1291">
        <v>6633</v>
      </c>
      <c r="J9" s="1291">
        <v>0</v>
      </c>
      <c r="K9" s="1291">
        <v>0</v>
      </c>
      <c r="L9" s="1291">
        <v>0</v>
      </c>
      <c r="M9" s="920">
        <v>0</v>
      </c>
      <c r="N9" s="920">
        <v>0</v>
      </c>
      <c r="O9" s="920">
        <v>132</v>
      </c>
      <c r="P9" s="920">
        <v>1296</v>
      </c>
      <c r="Q9" s="920">
        <v>0</v>
      </c>
      <c r="R9" s="920">
        <v>0</v>
      </c>
      <c r="S9" s="920">
        <v>930</v>
      </c>
      <c r="T9" s="920">
        <v>0</v>
      </c>
      <c r="U9" s="920">
        <v>2799</v>
      </c>
      <c r="V9" s="920">
        <v>0</v>
      </c>
      <c r="W9" s="1291">
        <v>358</v>
      </c>
      <c r="X9" s="1292">
        <f t="shared" si="0"/>
        <v>39476</v>
      </c>
    </row>
    <row r="10" spans="1:24" s="903" customFormat="1" ht="21.75" customHeight="1">
      <c r="A10" s="905" t="s">
        <v>35</v>
      </c>
      <c r="B10" s="919">
        <v>1207</v>
      </c>
      <c r="C10" s="920">
        <v>792</v>
      </c>
      <c r="D10" s="920">
        <v>0</v>
      </c>
      <c r="E10" s="920">
        <v>2592</v>
      </c>
      <c r="F10" s="920">
        <v>16</v>
      </c>
      <c r="G10" s="1291">
        <v>0</v>
      </c>
      <c r="H10" s="920">
        <v>1584</v>
      </c>
      <c r="I10" s="1291">
        <v>6422</v>
      </c>
      <c r="J10" s="1291">
        <v>0</v>
      </c>
      <c r="K10" s="1291">
        <v>0</v>
      </c>
      <c r="L10" s="1291">
        <v>0</v>
      </c>
      <c r="M10" s="920">
        <v>0</v>
      </c>
      <c r="N10" s="920">
        <v>0</v>
      </c>
      <c r="O10" s="920">
        <v>0</v>
      </c>
      <c r="P10" s="920">
        <v>4669</v>
      </c>
      <c r="Q10" s="920">
        <v>0</v>
      </c>
      <c r="R10" s="920">
        <v>0</v>
      </c>
      <c r="S10" s="920">
        <v>416</v>
      </c>
      <c r="T10" s="920">
        <v>340</v>
      </c>
      <c r="U10" s="920">
        <v>765</v>
      </c>
      <c r="V10" s="920">
        <v>0</v>
      </c>
      <c r="W10" s="1291">
        <v>2227</v>
      </c>
      <c r="X10" s="1292">
        <f t="shared" si="0"/>
        <v>21030</v>
      </c>
    </row>
    <row r="11" spans="1:24" s="903" customFormat="1" ht="21.75" customHeight="1" thickBot="1">
      <c r="A11" s="926" t="s">
        <v>36</v>
      </c>
      <c r="B11" s="927">
        <v>1354</v>
      </c>
      <c r="C11" s="928">
        <v>391</v>
      </c>
      <c r="D11" s="928">
        <v>12</v>
      </c>
      <c r="E11" s="1293">
        <v>1456</v>
      </c>
      <c r="F11" s="928">
        <v>6054</v>
      </c>
      <c r="G11" s="1293">
        <v>979</v>
      </c>
      <c r="H11" s="928">
        <v>964</v>
      </c>
      <c r="I11" s="1294">
        <v>2916</v>
      </c>
      <c r="J11" s="1294">
        <v>0</v>
      </c>
      <c r="K11" s="1294">
        <v>0</v>
      </c>
      <c r="L11" s="1294">
        <v>0</v>
      </c>
      <c r="M11" s="928">
        <v>0</v>
      </c>
      <c r="N11" s="928">
        <v>0</v>
      </c>
      <c r="O11" s="928">
        <v>75</v>
      </c>
      <c r="P11" s="928">
        <v>3096</v>
      </c>
      <c r="Q11" s="928">
        <v>0</v>
      </c>
      <c r="R11" s="928">
        <v>0</v>
      </c>
      <c r="S11" s="928">
        <v>524</v>
      </c>
      <c r="T11" s="928">
        <v>12</v>
      </c>
      <c r="U11" s="928">
        <v>0</v>
      </c>
      <c r="V11" s="928">
        <v>0</v>
      </c>
      <c r="W11" s="1294">
        <v>868</v>
      </c>
      <c r="X11" s="1295">
        <f t="shared" si="0"/>
        <v>18701</v>
      </c>
    </row>
    <row r="12" spans="1:24" s="903" customFormat="1" ht="21.75" customHeight="1">
      <c r="A12" s="889" t="s">
        <v>38</v>
      </c>
      <c r="B12" s="890">
        <v>956</v>
      </c>
      <c r="C12" s="939">
        <v>334</v>
      </c>
      <c r="D12" s="939">
        <v>11</v>
      </c>
      <c r="E12" s="1296">
        <v>1423</v>
      </c>
      <c r="F12" s="939">
        <v>7219</v>
      </c>
      <c r="G12" s="1296">
        <v>987</v>
      </c>
      <c r="H12" s="939">
        <v>590</v>
      </c>
      <c r="I12" s="1297">
        <v>2867</v>
      </c>
      <c r="J12" s="1297">
        <v>353</v>
      </c>
      <c r="K12" s="1297">
        <v>0</v>
      </c>
      <c r="L12" s="1297">
        <v>0</v>
      </c>
      <c r="M12" s="939">
        <v>14674</v>
      </c>
      <c r="N12" s="939">
        <v>0</v>
      </c>
      <c r="O12" s="939">
        <v>45</v>
      </c>
      <c r="P12" s="939">
        <v>1788</v>
      </c>
      <c r="Q12" s="939">
        <v>0</v>
      </c>
      <c r="R12" s="939">
        <v>0</v>
      </c>
      <c r="S12" s="939">
        <v>157</v>
      </c>
      <c r="T12" s="939">
        <v>83</v>
      </c>
      <c r="U12" s="939">
        <v>0</v>
      </c>
      <c r="V12" s="939">
        <v>78</v>
      </c>
      <c r="W12" s="1297">
        <v>49</v>
      </c>
      <c r="X12" s="1298">
        <f t="shared" si="0"/>
        <v>31614</v>
      </c>
    </row>
    <row r="13" spans="1:24" s="903" customFormat="1" ht="21.75" customHeight="1">
      <c r="A13" s="905" t="s">
        <v>118</v>
      </c>
      <c r="B13" s="919">
        <v>1868</v>
      </c>
      <c r="C13" s="920">
        <v>12</v>
      </c>
      <c r="D13" s="920">
        <v>0</v>
      </c>
      <c r="E13" s="1290">
        <v>0</v>
      </c>
      <c r="F13" s="920">
        <v>0</v>
      </c>
      <c r="G13" s="1290">
        <v>0</v>
      </c>
      <c r="H13" s="920">
        <v>1628</v>
      </c>
      <c r="I13" s="1291">
        <v>6675</v>
      </c>
      <c r="J13" s="1291">
        <v>406</v>
      </c>
      <c r="K13" s="1291">
        <v>0</v>
      </c>
      <c r="L13" s="1291">
        <v>0</v>
      </c>
      <c r="M13" s="920">
        <v>0</v>
      </c>
      <c r="N13" s="920">
        <v>0</v>
      </c>
      <c r="O13" s="920">
        <v>0</v>
      </c>
      <c r="P13" s="920">
        <v>6036</v>
      </c>
      <c r="Q13" s="920">
        <v>0</v>
      </c>
      <c r="R13" s="920">
        <v>0</v>
      </c>
      <c r="S13" s="920">
        <v>417</v>
      </c>
      <c r="T13" s="920">
        <v>388</v>
      </c>
      <c r="U13" s="920">
        <v>0</v>
      </c>
      <c r="V13" s="920">
        <v>21</v>
      </c>
      <c r="W13" s="1291">
        <v>162</v>
      </c>
      <c r="X13" s="1292">
        <f t="shared" si="0"/>
        <v>17613</v>
      </c>
    </row>
    <row r="14" spans="1:24" s="903" customFormat="1" ht="21.75" customHeight="1">
      <c r="A14" s="905" t="s">
        <v>40</v>
      </c>
      <c r="B14" s="919">
        <v>906</v>
      </c>
      <c r="C14" s="920">
        <v>297</v>
      </c>
      <c r="D14" s="920">
        <v>3</v>
      </c>
      <c r="E14" s="1290">
        <v>1106</v>
      </c>
      <c r="F14" s="920">
        <v>6954</v>
      </c>
      <c r="G14" s="1290">
        <v>441</v>
      </c>
      <c r="H14" s="920">
        <v>549</v>
      </c>
      <c r="I14" s="1291">
        <v>2151</v>
      </c>
      <c r="J14" s="1291">
        <v>0</v>
      </c>
      <c r="K14" s="1291">
        <v>0</v>
      </c>
      <c r="L14" s="1291">
        <v>0</v>
      </c>
      <c r="M14" s="920">
        <v>0</v>
      </c>
      <c r="N14" s="920">
        <v>41</v>
      </c>
      <c r="O14" s="920">
        <v>0</v>
      </c>
      <c r="P14" s="920">
        <v>278</v>
      </c>
      <c r="Q14" s="920">
        <v>0</v>
      </c>
      <c r="R14" s="920">
        <v>0</v>
      </c>
      <c r="S14" s="920">
        <v>32</v>
      </c>
      <c r="T14" s="920">
        <v>25</v>
      </c>
      <c r="U14" s="920">
        <v>346</v>
      </c>
      <c r="V14" s="920">
        <v>597</v>
      </c>
      <c r="W14" s="1291">
        <v>235</v>
      </c>
      <c r="X14" s="1292">
        <f t="shared" si="0"/>
        <v>13961</v>
      </c>
    </row>
    <row r="15" spans="1:24" s="903" customFormat="1" ht="21.75" customHeight="1">
      <c r="A15" s="905" t="s">
        <v>41</v>
      </c>
      <c r="B15" s="919">
        <v>808</v>
      </c>
      <c r="C15" s="920">
        <v>451</v>
      </c>
      <c r="D15" s="920">
        <v>0</v>
      </c>
      <c r="E15" s="1290">
        <v>1609</v>
      </c>
      <c r="F15" s="920">
        <v>6831</v>
      </c>
      <c r="G15" s="1290">
        <v>1294</v>
      </c>
      <c r="H15" s="920">
        <v>774</v>
      </c>
      <c r="I15" s="1291">
        <v>2870</v>
      </c>
      <c r="J15" s="1291">
        <v>0</v>
      </c>
      <c r="K15" s="1291">
        <v>0</v>
      </c>
      <c r="L15" s="1291">
        <v>0</v>
      </c>
      <c r="M15" s="920">
        <v>0</v>
      </c>
      <c r="N15" s="920">
        <v>62</v>
      </c>
      <c r="O15" s="920">
        <v>0</v>
      </c>
      <c r="P15" s="920">
        <v>740</v>
      </c>
      <c r="Q15" s="920">
        <v>194</v>
      </c>
      <c r="R15" s="920">
        <v>0</v>
      </c>
      <c r="S15" s="920">
        <v>46</v>
      </c>
      <c r="T15" s="920">
        <v>57</v>
      </c>
      <c r="U15" s="920">
        <v>283</v>
      </c>
      <c r="V15" s="920">
        <v>0</v>
      </c>
      <c r="W15" s="1291">
        <v>791</v>
      </c>
      <c r="X15" s="1292">
        <f t="shared" si="0"/>
        <v>16810</v>
      </c>
    </row>
    <row r="16" spans="1:24" s="903" customFormat="1" ht="21.75" customHeight="1" thickBot="1">
      <c r="A16" s="926" t="s">
        <v>42</v>
      </c>
      <c r="B16" s="927">
        <v>132</v>
      </c>
      <c r="C16" s="928">
        <v>6</v>
      </c>
      <c r="D16" s="928">
        <v>0</v>
      </c>
      <c r="E16" s="1293">
        <v>482</v>
      </c>
      <c r="F16" s="928">
        <v>76</v>
      </c>
      <c r="G16" s="1293">
        <v>0</v>
      </c>
      <c r="H16" s="928">
        <v>175</v>
      </c>
      <c r="I16" s="1294">
        <v>790</v>
      </c>
      <c r="J16" s="1294">
        <v>0</v>
      </c>
      <c r="K16" s="1294">
        <v>0</v>
      </c>
      <c r="L16" s="1294">
        <v>0</v>
      </c>
      <c r="M16" s="928">
        <v>0</v>
      </c>
      <c r="N16" s="928">
        <v>2</v>
      </c>
      <c r="O16" s="928">
        <v>0</v>
      </c>
      <c r="P16" s="928">
        <v>514</v>
      </c>
      <c r="Q16" s="928">
        <v>0</v>
      </c>
      <c r="R16" s="928">
        <v>0</v>
      </c>
      <c r="S16" s="928">
        <v>0</v>
      </c>
      <c r="T16" s="928">
        <v>0</v>
      </c>
      <c r="U16" s="928">
        <v>503</v>
      </c>
      <c r="V16" s="928">
        <v>0</v>
      </c>
      <c r="W16" s="1294">
        <v>2043</v>
      </c>
      <c r="X16" s="1295">
        <f t="shared" si="0"/>
        <v>4723</v>
      </c>
    </row>
    <row r="17" spans="1:24" s="903" customFormat="1" ht="21.75" customHeight="1">
      <c r="A17" s="889" t="s">
        <v>43</v>
      </c>
      <c r="B17" s="890">
        <v>247</v>
      </c>
      <c r="C17" s="939">
        <v>70</v>
      </c>
      <c r="D17" s="939">
        <v>0</v>
      </c>
      <c r="E17" s="1296">
        <v>262</v>
      </c>
      <c r="F17" s="939">
        <v>819</v>
      </c>
      <c r="G17" s="1296">
        <v>151</v>
      </c>
      <c r="H17" s="939">
        <v>174</v>
      </c>
      <c r="I17" s="1297">
        <v>626</v>
      </c>
      <c r="J17" s="1297">
        <v>10</v>
      </c>
      <c r="K17" s="1297">
        <v>0</v>
      </c>
      <c r="L17" s="1297">
        <v>0</v>
      </c>
      <c r="M17" s="891">
        <v>2056</v>
      </c>
      <c r="N17" s="939">
        <v>0</v>
      </c>
      <c r="O17" s="939">
        <v>0</v>
      </c>
      <c r="P17" s="939">
        <v>490</v>
      </c>
      <c r="Q17" s="939">
        <v>0</v>
      </c>
      <c r="R17" s="939">
        <v>0</v>
      </c>
      <c r="S17" s="939">
        <v>44</v>
      </c>
      <c r="T17" s="939">
        <v>36</v>
      </c>
      <c r="U17" s="939">
        <v>80</v>
      </c>
      <c r="V17" s="939">
        <v>0</v>
      </c>
      <c r="W17" s="1284">
        <v>15</v>
      </c>
      <c r="X17" s="1287">
        <f t="shared" si="0"/>
        <v>5080</v>
      </c>
    </row>
    <row r="18" spans="1:24" s="903" customFormat="1" ht="21.75" customHeight="1">
      <c r="A18" s="905" t="s">
        <v>44</v>
      </c>
      <c r="B18" s="919">
        <v>687</v>
      </c>
      <c r="C18" s="920">
        <v>219</v>
      </c>
      <c r="D18" s="920">
        <v>841</v>
      </c>
      <c r="E18" s="1290">
        <v>0</v>
      </c>
      <c r="F18" s="920">
        <v>3523</v>
      </c>
      <c r="G18" s="1290">
        <v>272</v>
      </c>
      <c r="H18" s="920">
        <v>468</v>
      </c>
      <c r="I18" s="1291">
        <v>1482</v>
      </c>
      <c r="J18" s="1291">
        <v>0</v>
      </c>
      <c r="K18" s="1291">
        <v>0</v>
      </c>
      <c r="L18" s="1291">
        <v>4</v>
      </c>
      <c r="M18" s="920">
        <v>0</v>
      </c>
      <c r="N18" s="920">
        <v>32</v>
      </c>
      <c r="O18" s="920">
        <v>0</v>
      </c>
      <c r="P18" s="920">
        <v>1142</v>
      </c>
      <c r="Q18" s="920">
        <v>357</v>
      </c>
      <c r="R18" s="920">
        <v>0</v>
      </c>
      <c r="S18" s="920">
        <v>0</v>
      </c>
      <c r="T18" s="920">
        <v>0</v>
      </c>
      <c r="U18" s="920">
        <v>379</v>
      </c>
      <c r="V18" s="920">
        <v>0</v>
      </c>
      <c r="W18" s="1291">
        <v>3943</v>
      </c>
      <c r="X18" s="1298">
        <f t="shared" si="0"/>
        <v>13349</v>
      </c>
    </row>
    <row r="19" spans="1:24" s="903" customFormat="1" ht="21.75" customHeight="1">
      <c r="A19" s="905" t="s">
        <v>45</v>
      </c>
      <c r="B19" s="919">
        <v>945</v>
      </c>
      <c r="C19" s="920">
        <v>456</v>
      </c>
      <c r="D19" s="920">
        <v>63</v>
      </c>
      <c r="E19" s="1290">
        <v>1608</v>
      </c>
      <c r="F19" s="920">
        <v>5925</v>
      </c>
      <c r="G19" s="1290">
        <v>868</v>
      </c>
      <c r="H19" s="920">
        <v>928</v>
      </c>
      <c r="I19" s="1291">
        <v>2132</v>
      </c>
      <c r="J19" s="1291">
        <v>3065</v>
      </c>
      <c r="K19" s="1291">
        <v>0</v>
      </c>
      <c r="L19" s="1291">
        <v>0</v>
      </c>
      <c r="M19" s="920">
        <v>0</v>
      </c>
      <c r="N19" s="920">
        <v>0</v>
      </c>
      <c r="O19" s="920">
        <v>32</v>
      </c>
      <c r="P19" s="920">
        <v>0</v>
      </c>
      <c r="Q19" s="920">
        <v>0</v>
      </c>
      <c r="R19" s="920">
        <v>0</v>
      </c>
      <c r="S19" s="920">
        <v>0</v>
      </c>
      <c r="T19" s="920">
        <v>0</v>
      </c>
      <c r="U19" s="920">
        <v>0</v>
      </c>
      <c r="V19" s="920">
        <v>0</v>
      </c>
      <c r="W19" s="1291">
        <v>109</v>
      </c>
      <c r="X19" s="1292">
        <f t="shared" si="0"/>
        <v>16131</v>
      </c>
    </row>
    <row r="20" spans="1:24" s="903" customFormat="1" ht="21.75" customHeight="1">
      <c r="A20" s="905" t="s">
        <v>46</v>
      </c>
      <c r="B20" s="919">
        <v>976</v>
      </c>
      <c r="C20" s="920">
        <v>571</v>
      </c>
      <c r="D20" s="920">
        <v>32</v>
      </c>
      <c r="E20" s="1290">
        <v>1229</v>
      </c>
      <c r="F20" s="920">
        <v>5522</v>
      </c>
      <c r="G20" s="1290">
        <v>909</v>
      </c>
      <c r="H20" s="920">
        <v>682</v>
      </c>
      <c r="I20" s="1291">
        <v>2475</v>
      </c>
      <c r="J20" s="1291">
        <v>0</v>
      </c>
      <c r="K20" s="1291">
        <v>0</v>
      </c>
      <c r="L20" s="1291">
        <v>0</v>
      </c>
      <c r="M20" s="920">
        <v>0</v>
      </c>
      <c r="N20" s="920">
        <v>0</v>
      </c>
      <c r="O20" s="920">
        <v>5</v>
      </c>
      <c r="P20" s="920">
        <v>3212</v>
      </c>
      <c r="Q20" s="920">
        <v>0</v>
      </c>
      <c r="R20" s="920">
        <v>0</v>
      </c>
      <c r="S20" s="920">
        <v>454</v>
      </c>
      <c r="T20" s="920">
        <v>19</v>
      </c>
      <c r="U20" s="920">
        <v>0</v>
      </c>
      <c r="V20" s="920">
        <v>0</v>
      </c>
      <c r="W20" s="1291">
        <v>61</v>
      </c>
      <c r="X20" s="1292">
        <f t="shared" si="0"/>
        <v>16147</v>
      </c>
    </row>
    <row r="21" spans="1:24" s="903" customFormat="1" ht="21.75" customHeight="1" thickBot="1">
      <c r="A21" s="926" t="s">
        <v>47</v>
      </c>
      <c r="B21" s="927">
        <v>261</v>
      </c>
      <c r="C21" s="928">
        <v>25</v>
      </c>
      <c r="D21" s="928">
        <v>535</v>
      </c>
      <c r="E21" s="1293">
        <v>0</v>
      </c>
      <c r="F21" s="928">
        <v>51</v>
      </c>
      <c r="G21" s="1293">
        <v>2</v>
      </c>
      <c r="H21" s="928">
        <v>343</v>
      </c>
      <c r="I21" s="1294">
        <v>875</v>
      </c>
      <c r="J21" s="1294">
        <v>737</v>
      </c>
      <c r="K21" s="1294">
        <v>0</v>
      </c>
      <c r="L21" s="1294">
        <v>2</v>
      </c>
      <c r="M21" s="928">
        <v>0</v>
      </c>
      <c r="N21" s="928">
        <v>0</v>
      </c>
      <c r="O21" s="928">
        <v>0</v>
      </c>
      <c r="P21" s="928">
        <v>776</v>
      </c>
      <c r="Q21" s="928">
        <v>243</v>
      </c>
      <c r="R21" s="928">
        <v>0</v>
      </c>
      <c r="S21" s="928">
        <v>0</v>
      </c>
      <c r="T21" s="928">
        <v>0</v>
      </c>
      <c r="U21" s="928">
        <v>258</v>
      </c>
      <c r="V21" s="928">
        <v>0</v>
      </c>
      <c r="W21" s="1294">
        <v>466</v>
      </c>
      <c r="X21" s="1295">
        <f t="shared" si="0"/>
        <v>4574</v>
      </c>
    </row>
    <row r="22" spans="1:24" s="903" customFormat="1" ht="21.75" customHeight="1">
      <c r="A22" s="889" t="s">
        <v>48</v>
      </c>
      <c r="B22" s="890">
        <v>455</v>
      </c>
      <c r="C22" s="939">
        <v>305</v>
      </c>
      <c r="D22" s="939">
        <v>0</v>
      </c>
      <c r="E22" s="1296">
        <v>802</v>
      </c>
      <c r="F22" s="939">
        <v>4379</v>
      </c>
      <c r="G22" s="1296">
        <v>685</v>
      </c>
      <c r="H22" s="939">
        <v>540</v>
      </c>
      <c r="I22" s="1297">
        <v>1807</v>
      </c>
      <c r="J22" s="1297">
        <v>3</v>
      </c>
      <c r="K22" s="1297">
        <v>0</v>
      </c>
      <c r="L22" s="1297">
        <v>233</v>
      </c>
      <c r="M22" s="939">
        <v>0</v>
      </c>
      <c r="N22" s="939">
        <v>0</v>
      </c>
      <c r="O22" s="939">
        <v>43</v>
      </c>
      <c r="P22" s="939">
        <v>915</v>
      </c>
      <c r="Q22" s="939">
        <v>1064</v>
      </c>
      <c r="R22" s="939">
        <v>0</v>
      </c>
      <c r="S22" s="939">
        <v>101</v>
      </c>
      <c r="T22" s="939">
        <v>3</v>
      </c>
      <c r="U22" s="939">
        <v>0</v>
      </c>
      <c r="V22" s="939">
        <v>0</v>
      </c>
      <c r="W22" s="1297">
        <v>233</v>
      </c>
      <c r="X22" s="1298">
        <f t="shared" si="0"/>
        <v>11568</v>
      </c>
    </row>
    <row r="23" spans="1:24" s="903" customFormat="1" ht="21.75" customHeight="1">
      <c r="A23" s="905" t="s">
        <v>49</v>
      </c>
      <c r="B23" s="919">
        <v>334</v>
      </c>
      <c r="C23" s="920">
        <v>356</v>
      </c>
      <c r="D23" s="920">
        <v>0</v>
      </c>
      <c r="E23" s="1290">
        <v>752</v>
      </c>
      <c r="F23" s="920">
        <v>2876</v>
      </c>
      <c r="G23" s="1290">
        <v>555</v>
      </c>
      <c r="H23" s="920">
        <v>567</v>
      </c>
      <c r="I23" s="1291">
        <v>1243</v>
      </c>
      <c r="J23" s="1291">
        <v>0</v>
      </c>
      <c r="K23" s="1291">
        <v>0</v>
      </c>
      <c r="L23" s="1291">
        <v>0</v>
      </c>
      <c r="M23" s="920">
        <v>0</v>
      </c>
      <c r="N23" s="920">
        <v>26</v>
      </c>
      <c r="O23" s="920">
        <v>0</v>
      </c>
      <c r="P23" s="920">
        <v>844</v>
      </c>
      <c r="Q23" s="920">
        <v>981</v>
      </c>
      <c r="R23" s="920">
        <v>0</v>
      </c>
      <c r="S23" s="920">
        <v>93</v>
      </c>
      <c r="T23" s="920">
        <v>4</v>
      </c>
      <c r="U23" s="920">
        <v>0</v>
      </c>
      <c r="V23" s="920">
        <v>0</v>
      </c>
      <c r="W23" s="1291">
        <v>1127</v>
      </c>
      <c r="X23" s="1292">
        <f t="shared" si="0"/>
        <v>9758</v>
      </c>
    </row>
    <row r="24" spans="1:24" s="903" customFormat="1" ht="21.75" customHeight="1">
      <c r="A24" s="905" t="s">
        <v>50</v>
      </c>
      <c r="B24" s="919">
        <v>318</v>
      </c>
      <c r="C24" s="920">
        <v>8</v>
      </c>
      <c r="D24" s="920">
        <v>0</v>
      </c>
      <c r="E24" s="1290">
        <v>225</v>
      </c>
      <c r="F24" s="920">
        <v>1394</v>
      </c>
      <c r="G24" s="1290">
        <v>11</v>
      </c>
      <c r="H24" s="920">
        <v>149</v>
      </c>
      <c r="I24" s="1291">
        <v>444</v>
      </c>
      <c r="J24" s="1291">
        <v>227</v>
      </c>
      <c r="K24" s="1291">
        <v>0</v>
      </c>
      <c r="L24" s="1291">
        <v>0</v>
      </c>
      <c r="M24" s="920">
        <v>0</v>
      </c>
      <c r="N24" s="920">
        <v>11</v>
      </c>
      <c r="O24" s="920">
        <v>0</v>
      </c>
      <c r="P24" s="920">
        <v>8</v>
      </c>
      <c r="Q24" s="920">
        <v>561</v>
      </c>
      <c r="R24" s="920">
        <v>0</v>
      </c>
      <c r="S24" s="920">
        <v>0</v>
      </c>
      <c r="T24" s="920">
        <v>0</v>
      </c>
      <c r="U24" s="920">
        <v>0</v>
      </c>
      <c r="V24" s="920">
        <v>0</v>
      </c>
      <c r="W24" s="1291">
        <v>14</v>
      </c>
      <c r="X24" s="1292">
        <f t="shared" si="0"/>
        <v>3370</v>
      </c>
    </row>
    <row r="25" spans="1:24" s="903" customFormat="1" ht="21.75" customHeight="1" thickBot="1">
      <c r="A25" s="954" t="s">
        <v>51</v>
      </c>
      <c r="B25" s="955">
        <v>473</v>
      </c>
      <c r="C25" s="956">
        <v>165</v>
      </c>
      <c r="D25" s="956">
        <v>13</v>
      </c>
      <c r="E25" s="1299">
        <v>463</v>
      </c>
      <c r="F25" s="956">
        <v>1739</v>
      </c>
      <c r="G25" s="1299">
        <v>401</v>
      </c>
      <c r="H25" s="956">
        <v>297</v>
      </c>
      <c r="I25" s="1300">
        <v>895</v>
      </c>
      <c r="J25" s="1300">
        <v>0</v>
      </c>
      <c r="K25" s="1300">
        <v>0</v>
      </c>
      <c r="L25" s="1300">
        <v>604</v>
      </c>
      <c r="M25" s="956">
        <v>0</v>
      </c>
      <c r="N25" s="928">
        <v>0</v>
      </c>
      <c r="O25" s="928">
        <v>24</v>
      </c>
      <c r="P25" s="1297">
        <v>590</v>
      </c>
      <c r="Q25" s="1297">
        <v>689</v>
      </c>
      <c r="R25" s="1297">
        <v>0</v>
      </c>
      <c r="S25" s="1297">
        <v>66</v>
      </c>
      <c r="T25" s="1297">
        <v>3</v>
      </c>
      <c r="U25" s="1297">
        <v>0</v>
      </c>
      <c r="V25" s="907">
        <v>0</v>
      </c>
      <c r="W25" s="1300">
        <v>28</v>
      </c>
      <c r="X25" s="1301">
        <f t="shared" si="0"/>
        <v>6450</v>
      </c>
    </row>
    <row r="26" spans="1:24" s="903" customFormat="1" ht="21.75" customHeight="1" thickBot="1">
      <c r="A26" s="964" t="s">
        <v>52</v>
      </c>
      <c r="B26" s="965">
        <f>SUM(B7:B25)</f>
        <v>32039</v>
      </c>
      <c r="C26" s="966">
        <f t="shared" ref="C26:X26" si="1">SUM(C7:C25)</f>
        <v>14022</v>
      </c>
      <c r="D26" s="966">
        <f t="shared" si="1"/>
        <v>2072</v>
      </c>
      <c r="E26" s="966">
        <f t="shared" si="1"/>
        <v>43098</v>
      </c>
      <c r="F26" s="966">
        <f t="shared" si="1"/>
        <v>79537</v>
      </c>
      <c r="G26" s="966">
        <f t="shared" si="1"/>
        <v>10614</v>
      </c>
      <c r="H26" s="966">
        <f t="shared" si="1"/>
        <v>31574</v>
      </c>
      <c r="I26" s="966">
        <f t="shared" si="1"/>
        <v>102825</v>
      </c>
      <c r="J26" s="966">
        <f t="shared" si="1"/>
        <v>4801</v>
      </c>
      <c r="K26" s="966">
        <f t="shared" si="1"/>
        <v>0</v>
      </c>
      <c r="L26" s="966">
        <f t="shared" si="1"/>
        <v>843</v>
      </c>
      <c r="M26" s="966">
        <f t="shared" si="1"/>
        <v>16730</v>
      </c>
      <c r="N26" s="966">
        <f t="shared" si="1"/>
        <v>174</v>
      </c>
      <c r="O26" s="966">
        <f>SUM(O7:O25)</f>
        <v>356</v>
      </c>
      <c r="P26" s="966">
        <f t="shared" si="1"/>
        <v>26394</v>
      </c>
      <c r="Q26" s="966">
        <f t="shared" si="1"/>
        <v>4089</v>
      </c>
      <c r="R26" s="966">
        <f t="shared" si="1"/>
        <v>0</v>
      </c>
      <c r="S26" s="966">
        <f t="shared" si="1"/>
        <v>3479</v>
      </c>
      <c r="T26" s="966">
        <f t="shared" si="1"/>
        <v>970</v>
      </c>
      <c r="U26" s="966">
        <f t="shared" si="1"/>
        <v>6206</v>
      </c>
      <c r="V26" s="966">
        <f t="shared" si="1"/>
        <v>696</v>
      </c>
      <c r="W26" s="966">
        <f t="shared" si="1"/>
        <v>19770</v>
      </c>
      <c r="X26" s="1302">
        <f t="shared" si="1"/>
        <v>400289</v>
      </c>
    </row>
    <row r="27" spans="1:24" s="903" customFormat="1" ht="21.75" customHeight="1">
      <c r="A27" s="889" t="s">
        <v>54</v>
      </c>
      <c r="B27" s="890">
        <v>65</v>
      </c>
      <c r="C27" s="939">
        <v>2</v>
      </c>
      <c r="D27" s="939">
        <v>312</v>
      </c>
      <c r="E27" s="1296">
        <v>0</v>
      </c>
      <c r="F27" s="939">
        <v>5</v>
      </c>
      <c r="G27" s="1296">
        <v>1</v>
      </c>
      <c r="H27" s="939">
        <v>97</v>
      </c>
      <c r="I27" s="1297">
        <v>558</v>
      </c>
      <c r="J27" s="1297">
        <v>1613</v>
      </c>
      <c r="K27" s="1297">
        <v>0</v>
      </c>
      <c r="L27" s="1297">
        <v>13</v>
      </c>
      <c r="M27" s="939">
        <v>0</v>
      </c>
      <c r="N27" s="1297">
        <v>8</v>
      </c>
      <c r="O27" s="1297">
        <v>0</v>
      </c>
      <c r="P27" s="1297">
        <v>275</v>
      </c>
      <c r="Q27" s="1297">
        <v>0</v>
      </c>
      <c r="R27" s="1297">
        <v>0</v>
      </c>
      <c r="S27" s="1297">
        <v>0</v>
      </c>
      <c r="T27" s="1297">
        <v>0</v>
      </c>
      <c r="U27" s="1297">
        <v>270</v>
      </c>
      <c r="V27" s="907">
        <v>0</v>
      </c>
      <c r="W27" s="1297">
        <v>214</v>
      </c>
      <c r="X27" s="1298">
        <f t="shared" si="0"/>
        <v>3433</v>
      </c>
    </row>
    <row r="28" spans="1:24" s="903" customFormat="1" ht="21.75" customHeight="1">
      <c r="A28" s="905" t="s">
        <v>55</v>
      </c>
      <c r="B28" s="919">
        <v>24</v>
      </c>
      <c r="C28" s="920">
        <v>150</v>
      </c>
      <c r="D28" s="920">
        <v>0</v>
      </c>
      <c r="E28" s="1290">
        <v>220</v>
      </c>
      <c r="F28" s="920">
        <v>946</v>
      </c>
      <c r="G28" s="1290">
        <v>226</v>
      </c>
      <c r="H28" s="920">
        <v>109</v>
      </c>
      <c r="I28" s="1291">
        <v>535</v>
      </c>
      <c r="J28" s="1291">
        <v>104</v>
      </c>
      <c r="K28" s="1291">
        <v>0</v>
      </c>
      <c r="L28" s="1291">
        <v>0</v>
      </c>
      <c r="M28" s="920">
        <v>0</v>
      </c>
      <c r="N28" s="1297">
        <v>16</v>
      </c>
      <c r="O28" s="1297">
        <v>0</v>
      </c>
      <c r="P28" s="920">
        <v>988</v>
      </c>
      <c r="Q28" s="920">
        <v>0</v>
      </c>
      <c r="R28" s="920">
        <v>0</v>
      </c>
      <c r="S28" s="920">
        <v>50</v>
      </c>
      <c r="T28" s="920">
        <v>0</v>
      </c>
      <c r="U28" s="920">
        <v>42</v>
      </c>
      <c r="V28" s="920">
        <v>0</v>
      </c>
      <c r="W28" s="1291">
        <v>85</v>
      </c>
      <c r="X28" s="1292">
        <f t="shared" si="0"/>
        <v>3495</v>
      </c>
    </row>
    <row r="29" spans="1:24" s="903" customFormat="1" ht="21.75" customHeight="1">
      <c r="A29" s="905" t="s">
        <v>56</v>
      </c>
      <c r="B29" s="919">
        <v>229</v>
      </c>
      <c r="C29" s="920">
        <v>55</v>
      </c>
      <c r="D29" s="920">
        <v>7</v>
      </c>
      <c r="E29" s="1290">
        <v>212</v>
      </c>
      <c r="F29" s="920">
        <v>921</v>
      </c>
      <c r="G29" s="1290">
        <v>180</v>
      </c>
      <c r="H29" s="920">
        <v>83</v>
      </c>
      <c r="I29" s="1291">
        <v>313</v>
      </c>
      <c r="J29" s="1291">
        <v>15</v>
      </c>
      <c r="K29" s="1291">
        <v>0</v>
      </c>
      <c r="L29" s="1291">
        <v>0</v>
      </c>
      <c r="M29" s="920">
        <v>0</v>
      </c>
      <c r="N29" s="1291">
        <v>9</v>
      </c>
      <c r="O29" s="1291">
        <v>0</v>
      </c>
      <c r="P29" s="920">
        <v>404</v>
      </c>
      <c r="Q29" s="920">
        <v>0</v>
      </c>
      <c r="R29" s="920">
        <v>0</v>
      </c>
      <c r="S29" s="920">
        <v>68</v>
      </c>
      <c r="T29" s="920">
        <v>2</v>
      </c>
      <c r="U29" s="920">
        <v>0</v>
      </c>
      <c r="V29" s="920">
        <v>0</v>
      </c>
      <c r="W29" s="1291">
        <v>77</v>
      </c>
      <c r="X29" s="1292">
        <f t="shared" si="0"/>
        <v>2575</v>
      </c>
    </row>
    <row r="30" spans="1:24" s="903" customFormat="1" ht="21.75" customHeight="1" thickBot="1">
      <c r="A30" s="926" t="s">
        <v>57</v>
      </c>
      <c r="B30" s="927">
        <v>96</v>
      </c>
      <c r="C30" s="956">
        <v>123</v>
      </c>
      <c r="D30" s="956">
        <v>1</v>
      </c>
      <c r="E30" s="1299">
        <v>182</v>
      </c>
      <c r="F30" s="956">
        <v>1065</v>
      </c>
      <c r="G30" s="1299">
        <v>120</v>
      </c>
      <c r="H30" s="956">
        <v>71</v>
      </c>
      <c r="I30" s="1300">
        <v>206</v>
      </c>
      <c r="J30" s="1300">
        <v>0</v>
      </c>
      <c r="K30" s="1300">
        <v>0</v>
      </c>
      <c r="L30" s="1300">
        <v>0</v>
      </c>
      <c r="M30" s="956">
        <v>0</v>
      </c>
      <c r="N30" s="1303">
        <v>0</v>
      </c>
      <c r="O30" s="1303">
        <v>6</v>
      </c>
      <c r="P30" s="928">
        <v>307</v>
      </c>
      <c r="Q30" s="928">
        <v>0</v>
      </c>
      <c r="R30" s="928">
        <v>0</v>
      </c>
      <c r="S30" s="928">
        <v>32</v>
      </c>
      <c r="T30" s="928">
        <v>1</v>
      </c>
      <c r="U30" s="928">
        <v>0</v>
      </c>
      <c r="V30" s="928">
        <v>0</v>
      </c>
      <c r="W30" s="1300">
        <v>232</v>
      </c>
      <c r="X30" s="1301">
        <f t="shared" si="0"/>
        <v>2442</v>
      </c>
    </row>
    <row r="31" spans="1:24" s="903" customFormat="1" ht="21.75" customHeight="1">
      <c r="A31" s="889" t="s">
        <v>58</v>
      </c>
      <c r="B31" s="890">
        <v>49</v>
      </c>
      <c r="C31" s="891">
        <v>18</v>
      </c>
      <c r="D31" s="891">
        <v>0</v>
      </c>
      <c r="E31" s="1283">
        <v>50</v>
      </c>
      <c r="F31" s="891">
        <v>199</v>
      </c>
      <c r="G31" s="1283">
        <v>34</v>
      </c>
      <c r="H31" s="891">
        <v>26</v>
      </c>
      <c r="I31" s="1284">
        <v>66</v>
      </c>
      <c r="J31" s="1284">
        <v>0</v>
      </c>
      <c r="K31" s="1284">
        <v>0</v>
      </c>
      <c r="L31" s="1284">
        <v>0</v>
      </c>
      <c r="M31" s="891">
        <v>0</v>
      </c>
      <c r="N31" s="1297">
        <v>0</v>
      </c>
      <c r="O31" s="1297">
        <v>0</v>
      </c>
      <c r="P31" s="939">
        <v>32</v>
      </c>
      <c r="Q31" s="939">
        <v>0</v>
      </c>
      <c r="R31" s="939">
        <v>0</v>
      </c>
      <c r="S31" s="939">
        <v>0</v>
      </c>
      <c r="T31" s="939">
        <v>0</v>
      </c>
      <c r="U31" s="939">
        <v>0</v>
      </c>
      <c r="V31" s="939">
        <v>0</v>
      </c>
      <c r="W31" s="1284">
        <v>11</v>
      </c>
      <c r="X31" s="1287">
        <f t="shared" si="0"/>
        <v>485</v>
      </c>
    </row>
    <row r="32" spans="1:24" s="903" customFormat="1" ht="21.75" customHeight="1">
      <c r="A32" s="905" t="s">
        <v>59</v>
      </c>
      <c r="B32" s="919">
        <v>83</v>
      </c>
      <c r="C32" s="920">
        <v>32</v>
      </c>
      <c r="D32" s="920">
        <v>0</v>
      </c>
      <c r="E32" s="1290">
        <v>100</v>
      </c>
      <c r="F32" s="920">
        <v>476</v>
      </c>
      <c r="G32" s="1290">
        <v>42</v>
      </c>
      <c r="H32" s="920">
        <v>61</v>
      </c>
      <c r="I32" s="1291">
        <v>143</v>
      </c>
      <c r="J32" s="1291">
        <v>0</v>
      </c>
      <c r="K32" s="1291">
        <v>0</v>
      </c>
      <c r="L32" s="1291">
        <v>0</v>
      </c>
      <c r="M32" s="920">
        <v>0</v>
      </c>
      <c r="N32" s="1297">
        <v>0</v>
      </c>
      <c r="O32" s="1297">
        <v>0</v>
      </c>
      <c r="P32" s="920">
        <v>52</v>
      </c>
      <c r="Q32" s="920">
        <v>0</v>
      </c>
      <c r="R32" s="920">
        <v>0</v>
      </c>
      <c r="S32" s="920">
        <v>0</v>
      </c>
      <c r="T32" s="920">
        <v>0</v>
      </c>
      <c r="U32" s="920">
        <v>0</v>
      </c>
      <c r="V32" s="920">
        <v>0</v>
      </c>
      <c r="W32" s="1291">
        <v>104</v>
      </c>
      <c r="X32" s="1292">
        <f t="shared" si="0"/>
        <v>1093</v>
      </c>
    </row>
    <row r="33" spans="1:24" s="903" customFormat="1" ht="21.75" customHeight="1">
      <c r="A33" s="905" t="s">
        <v>60</v>
      </c>
      <c r="B33" s="919">
        <v>58</v>
      </c>
      <c r="C33" s="920">
        <v>22</v>
      </c>
      <c r="D33" s="920">
        <v>0</v>
      </c>
      <c r="E33" s="1290">
        <v>73</v>
      </c>
      <c r="F33" s="920">
        <v>372</v>
      </c>
      <c r="G33" s="1290">
        <v>41</v>
      </c>
      <c r="H33" s="920">
        <v>37</v>
      </c>
      <c r="I33" s="1291">
        <v>77</v>
      </c>
      <c r="J33" s="1291">
        <v>0</v>
      </c>
      <c r="K33" s="1291">
        <v>0</v>
      </c>
      <c r="L33" s="1291">
        <v>0</v>
      </c>
      <c r="M33" s="920">
        <v>0</v>
      </c>
      <c r="N33" s="1297">
        <v>0</v>
      </c>
      <c r="O33" s="1297">
        <v>0</v>
      </c>
      <c r="P33" s="920">
        <v>31</v>
      </c>
      <c r="Q33" s="920">
        <v>0</v>
      </c>
      <c r="R33" s="920">
        <v>0</v>
      </c>
      <c r="S33" s="920">
        <v>0</v>
      </c>
      <c r="T33" s="920">
        <v>0</v>
      </c>
      <c r="U33" s="920">
        <v>0</v>
      </c>
      <c r="V33" s="920">
        <v>0</v>
      </c>
      <c r="W33" s="1291">
        <v>4</v>
      </c>
      <c r="X33" s="1292">
        <f t="shared" si="0"/>
        <v>715</v>
      </c>
    </row>
    <row r="34" spans="1:24" s="903" customFormat="1" ht="21.75" customHeight="1">
      <c r="A34" s="905" t="s">
        <v>61</v>
      </c>
      <c r="B34" s="919">
        <v>67</v>
      </c>
      <c r="C34" s="920">
        <v>15</v>
      </c>
      <c r="D34" s="920">
        <v>0</v>
      </c>
      <c r="E34" s="1290">
        <v>55</v>
      </c>
      <c r="F34" s="920">
        <v>274</v>
      </c>
      <c r="G34" s="1290">
        <v>21</v>
      </c>
      <c r="H34" s="920">
        <v>35</v>
      </c>
      <c r="I34" s="1291">
        <v>73</v>
      </c>
      <c r="J34" s="1291">
        <v>0</v>
      </c>
      <c r="K34" s="1291">
        <v>0</v>
      </c>
      <c r="L34" s="1291">
        <v>0</v>
      </c>
      <c r="M34" s="920">
        <v>0</v>
      </c>
      <c r="N34" s="1291">
        <v>0</v>
      </c>
      <c r="O34" s="1291">
        <v>0</v>
      </c>
      <c r="P34" s="920">
        <v>0</v>
      </c>
      <c r="Q34" s="920">
        <v>0</v>
      </c>
      <c r="R34" s="920">
        <v>0</v>
      </c>
      <c r="S34" s="920">
        <v>5</v>
      </c>
      <c r="T34" s="920">
        <v>0</v>
      </c>
      <c r="U34" s="920">
        <v>0</v>
      </c>
      <c r="V34" s="920">
        <v>0</v>
      </c>
      <c r="W34" s="1291">
        <v>4</v>
      </c>
      <c r="X34" s="1292">
        <f t="shared" si="0"/>
        <v>549</v>
      </c>
    </row>
    <row r="35" spans="1:24" s="903" customFormat="1" ht="21.75" customHeight="1" thickBot="1">
      <c r="A35" s="926" t="s">
        <v>62</v>
      </c>
      <c r="B35" s="927">
        <v>16</v>
      </c>
      <c r="C35" s="928">
        <v>59</v>
      </c>
      <c r="D35" s="928">
        <v>0</v>
      </c>
      <c r="E35" s="1293">
        <v>124</v>
      </c>
      <c r="F35" s="928">
        <v>539</v>
      </c>
      <c r="G35" s="1293">
        <v>52</v>
      </c>
      <c r="H35" s="928">
        <v>51</v>
      </c>
      <c r="I35" s="1294">
        <v>150</v>
      </c>
      <c r="J35" s="1294">
        <v>569</v>
      </c>
      <c r="K35" s="1294">
        <v>0</v>
      </c>
      <c r="L35" s="1294">
        <v>0</v>
      </c>
      <c r="M35" s="928">
        <v>0</v>
      </c>
      <c r="N35" s="1303">
        <v>0</v>
      </c>
      <c r="O35" s="1303">
        <v>0</v>
      </c>
      <c r="P35" s="928">
        <v>0</v>
      </c>
      <c r="Q35" s="928">
        <v>0</v>
      </c>
      <c r="R35" s="928">
        <v>0</v>
      </c>
      <c r="S35" s="928">
        <v>7</v>
      </c>
      <c r="T35" s="928">
        <v>0</v>
      </c>
      <c r="U35" s="928">
        <v>0</v>
      </c>
      <c r="V35" s="928">
        <v>0</v>
      </c>
      <c r="W35" s="1294">
        <v>8</v>
      </c>
      <c r="X35" s="1295">
        <f t="shared" si="0"/>
        <v>1575</v>
      </c>
    </row>
    <row r="36" spans="1:24" s="903" customFormat="1" ht="21.75" customHeight="1">
      <c r="A36" s="889" t="s">
        <v>63</v>
      </c>
      <c r="B36" s="890">
        <v>207</v>
      </c>
      <c r="C36" s="939">
        <v>64</v>
      </c>
      <c r="D36" s="939">
        <v>0</v>
      </c>
      <c r="E36" s="1296">
        <v>94</v>
      </c>
      <c r="F36" s="939">
        <v>256</v>
      </c>
      <c r="G36" s="1296">
        <v>13</v>
      </c>
      <c r="H36" s="939">
        <v>28</v>
      </c>
      <c r="I36" s="1297">
        <v>51</v>
      </c>
      <c r="J36" s="1297">
        <v>0</v>
      </c>
      <c r="K36" s="1297">
        <v>0</v>
      </c>
      <c r="L36" s="1297">
        <v>0</v>
      </c>
      <c r="M36" s="939">
        <v>0</v>
      </c>
      <c r="N36" s="1297">
        <v>0</v>
      </c>
      <c r="O36" s="1297">
        <v>5</v>
      </c>
      <c r="P36" s="939">
        <v>0</v>
      </c>
      <c r="Q36" s="939">
        <v>0</v>
      </c>
      <c r="R36" s="939">
        <v>0</v>
      </c>
      <c r="S36" s="939">
        <v>0</v>
      </c>
      <c r="T36" s="939">
        <v>0</v>
      </c>
      <c r="U36" s="939">
        <v>840</v>
      </c>
      <c r="V36" s="939">
        <v>0</v>
      </c>
      <c r="W36" s="1297">
        <v>7</v>
      </c>
      <c r="X36" s="1298">
        <f t="shared" si="0"/>
        <v>1565</v>
      </c>
    </row>
    <row r="37" spans="1:24" s="903" customFormat="1" ht="21.75" customHeight="1">
      <c r="A37" s="905" t="s">
        <v>64</v>
      </c>
      <c r="B37" s="919">
        <v>56</v>
      </c>
      <c r="C37" s="920">
        <v>16</v>
      </c>
      <c r="D37" s="920">
        <v>0</v>
      </c>
      <c r="E37" s="1290">
        <v>49</v>
      </c>
      <c r="F37" s="920">
        <v>165</v>
      </c>
      <c r="G37" s="1290">
        <v>0</v>
      </c>
      <c r="H37" s="920">
        <v>11</v>
      </c>
      <c r="I37" s="1291">
        <v>0</v>
      </c>
      <c r="J37" s="1291">
        <v>0</v>
      </c>
      <c r="K37" s="1291">
        <v>0</v>
      </c>
      <c r="L37" s="1291">
        <v>0</v>
      </c>
      <c r="M37" s="920">
        <v>0</v>
      </c>
      <c r="N37" s="1297">
        <v>0</v>
      </c>
      <c r="O37" s="1297">
        <v>0</v>
      </c>
      <c r="P37" s="920">
        <v>0</v>
      </c>
      <c r="Q37" s="920">
        <v>0</v>
      </c>
      <c r="R37" s="920">
        <v>0</v>
      </c>
      <c r="S37" s="920">
        <v>0</v>
      </c>
      <c r="T37" s="920">
        <v>0</v>
      </c>
      <c r="U37" s="920">
        <v>0</v>
      </c>
      <c r="V37" s="920">
        <v>0</v>
      </c>
      <c r="W37" s="1291">
        <v>170</v>
      </c>
      <c r="X37" s="1292">
        <f t="shared" si="0"/>
        <v>467</v>
      </c>
    </row>
    <row r="38" spans="1:24" s="903" customFormat="1" ht="21.75" customHeight="1">
      <c r="A38" s="905" t="s">
        <v>65</v>
      </c>
      <c r="B38" s="919">
        <v>209</v>
      </c>
      <c r="C38" s="920">
        <v>51</v>
      </c>
      <c r="D38" s="920">
        <v>0</v>
      </c>
      <c r="E38" s="1290">
        <v>327</v>
      </c>
      <c r="F38" s="920">
        <v>569</v>
      </c>
      <c r="G38" s="1290">
        <v>2</v>
      </c>
      <c r="H38" s="920">
        <v>34</v>
      </c>
      <c r="I38" s="1291">
        <v>2</v>
      </c>
      <c r="J38" s="1291">
        <v>0</v>
      </c>
      <c r="K38" s="1291">
        <v>0</v>
      </c>
      <c r="L38" s="1291">
        <v>0</v>
      </c>
      <c r="M38" s="920">
        <v>0</v>
      </c>
      <c r="N38" s="1297">
        <v>3</v>
      </c>
      <c r="O38" s="1297">
        <v>0</v>
      </c>
      <c r="P38" s="920">
        <v>0</v>
      </c>
      <c r="Q38" s="920">
        <v>0</v>
      </c>
      <c r="R38" s="920">
        <v>0</v>
      </c>
      <c r="S38" s="920">
        <v>0</v>
      </c>
      <c r="T38" s="920">
        <v>0</v>
      </c>
      <c r="U38" s="920">
        <v>0</v>
      </c>
      <c r="V38" s="920">
        <v>0</v>
      </c>
      <c r="W38" s="1291">
        <v>735</v>
      </c>
      <c r="X38" s="1292">
        <f t="shared" si="0"/>
        <v>1932</v>
      </c>
    </row>
    <row r="39" spans="1:24" s="903" customFormat="1" ht="21.75" customHeight="1">
      <c r="A39" s="905" t="s">
        <v>66</v>
      </c>
      <c r="B39" s="919">
        <v>238</v>
      </c>
      <c r="C39" s="920">
        <v>70</v>
      </c>
      <c r="D39" s="920">
        <v>0</v>
      </c>
      <c r="E39" s="1290">
        <v>190</v>
      </c>
      <c r="F39" s="920">
        <v>732</v>
      </c>
      <c r="G39" s="1290">
        <v>206</v>
      </c>
      <c r="H39" s="920">
        <v>179</v>
      </c>
      <c r="I39" s="1291">
        <v>360</v>
      </c>
      <c r="J39" s="1291">
        <v>859</v>
      </c>
      <c r="K39" s="1291">
        <v>0</v>
      </c>
      <c r="L39" s="1291">
        <v>0</v>
      </c>
      <c r="M39" s="920">
        <v>0</v>
      </c>
      <c r="N39" s="1297">
        <v>1</v>
      </c>
      <c r="O39" s="1297">
        <v>0</v>
      </c>
      <c r="P39" s="920">
        <v>0</v>
      </c>
      <c r="Q39" s="920">
        <v>0</v>
      </c>
      <c r="R39" s="920">
        <v>0</v>
      </c>
      <c r="S39" s="920">
        <v>0</v>
      </c>
      <c r="T39" s="920">
        <v>0</v>
      </c>
      <c r="U39" s="920">
        <v>0</v>
      </c>
      <c r="V39" s="920">
        <v>0</v>
      </c>
      <c r="W39" s="1291">
        <v>65</v>
      </c>
      <c r="X39" s="1292">
        <f t="shared" si="0"/>
        <v>2900</v>
      </c>
    </row>
    <row r="40" spans="1:24" s="903" customFormat="1" ht="21.75" customHeight="1" thickBot="1">
      <c r="A40" s="926" t="s">
        <v>67</v>
      </c>
      <c r="B40" s="927">
        <v>5</v>
      </c>
      <c r="C40" s="928">
        <v>9</v>
      </c>
      <c r="D40" s="928">
        <v>0</v>
      </c>
      <c r="E40" s="1293">
        <v>22</v>
      </c>
      <c r="F40" s="928">
        <v>99</v>
      </c>
      <c r="G40" s="1293">
        <v>8</v>
      </c>
      <c r="H40" s="928">
        <v>11</v>
      </c>
      <c r="I40" s="1294">
        <v>28</v>
      </c>
      <c r="J40" s="1294">
        <v>55</v>
      </c>
      <c r="K40" s="1294">
        <v>0</v>
      </c>
      <c r="L40" s="1294">
        <v>0</v>
      </c>
      <c r="M40" s="928">
        <v>0</v>
      </c>
      <c r="N40" s="1297">
        <v>0</v>
      </c>
      <c r="O40" s="1297">
        <v>1</v>
      </c>
      <c r="P40" s="1297">
        <v>0</v>
      </c>
      <c r="Q40" s="1297">
        <v>0</v>
      </c>
      <c r="R40" s="1297">
        <v>0</v>
      </c>
      <c r="S40" s="1297">
        <v>0</v>
      </c>
      <c r="T40" s="1297">
        <v>0</v>
      </c>
      <c r="U40" s="1297">
        <v>0</v>
      </c>
      <c r="V40" s="928">
        <v>0</v>
      </c>
      <c r="W40" s="1294">
        <v>33</v>
      </c>
      <c r="X40" s="1295">
        <f t="shared" si="0"/>
        <v>271</v>
      </c>
    </row>
    <row r="41" spans="1:24" s="903" customFormat="1" ht="21.75" customHeight="1" thickBot="1">
      <c r="A41" s="964" t="s">
        <v>68</v>
      </c>
      <c r="B41" s="965">
        <f t="shared" ref="B41:W41" si="2">IF(SUM(B27:B40)=0,"-",SUM(B27:B40))</f>
        <v>1402</v>
      </c>
      <c r="C41" s="966">
        <f t="shared" si="2"/>
        <v>686</v>
      </c>
      <c r="D41" s="966">
        <f t="shared" si="2"/>
        <v>320</v>
      </c>
      <c r="E41" s="966">
        <f t="shared" si="2"/>
        <v>1698</v>
      </c>
      <c r="F41" s="966">
        <f t="shared" si="2"/>
        <v>6618</v>
      </c>
      <c r="G41" s="966">
        <f t="shared" si="2"/>
        <v>946</v>
      </c>
      <c r="H41" s="966">
        <f t="shared" si="2"/>
        <v>833</v>
      </c>
      <c r="I41" s="966">
        <f t="shared" si="2"/>
        <v>2562</v>
      </c>
      <c r="J41" s="966">
        <f t="shared" si="2"/>
        <v>3215</v>
      </c>
      <c r="K41" s="966" t="str">
        <f t="shared" si="2"/>
        <v>-</v>
      </c>
      <c r="L41" s="966">
        <f t="shared" si="2"/>
        <v>13</v>
      </c>
      <c r="M41" s="966" t="str">
        <f t="shared" si="2"/>
        <v>-</v>
      </c>
      <c r="N41" s="966">
        <f t="shared" si="2"/>
        <v>37</v>
      </c>
      <c r="O41" s="966">
        <f t="shared" si="2"/>
        <v>12</v>
      </c>
      <c r="P41" s="966">
        <f>IF(SUM(P27:P40)=0,"-",SUM(P27:P40))</f>
        <v>2089</v>
      </c>
      <c r="Q41" s="966" t="str">
        <f t="shared" si="2"/>
        <v>-</v>
      </c>
      <c r="R41" s="966" t="str">
        <f t="shared" si="2"/>
        <v>-</v>
      </c>
      <c r="S41" s="966">
        <f t="shared" si="2"/>
        <v>162</v>
      </c>
      <c r="T41" s="966">
        <f t="shared" si="2"/>
        <v>3</v>
      </c>
      <c r="U41" s="966">
        <f t="shared" si="2"/>
        <v>1152</v>
      </c>
      <c r="V41" s="966" t="str">
        <f t="shared" si="2"/>
        <v>-</v>
      </c>
      <c r="W41" s="966">
        <f t="shared" si="2"/>
        <v>1749</v>
      </c>
      <c r="X41" s="1302">
        <f t="shared" si="0"/>
        <v>23497</v>
      </c>
    </row>
    <row r="42" spans="1:24" s="903" customFormat="1" ht="21.75" customHeight="1" thickBot="1">
      <c r="A42" s="986" t="s">
        <v>69</v>
      </c>
      <c r="B42" s="987">
        <f t="shared" ref="B42:L42" si="3">SUM(B41,B26)</f>
        <v>33441</v>
      </c>
      <c r="C42" s="988">
        <f t="shared" si="3"/>
        <v>14708</v>
      </c>
      <c r="D42" s="988">
        <f t="shared" si="3"/>
        <v>2392</v>
      </c>
      <c r="E42" s="1304">
        <f t="shared" si="3"/>
        <v>44796</v>
      </c>
      <c r="F42" s="988">
        <f t="shared" si="3"/>
        <v>86155</v>
      </c>
      <c r="G42" s="1304">
        <f t="shared" si="3"/>
        <v>11560</v>
      </c>
      <c r="H42" s="988">
        <f t="shared" si="3"/>
        <v>32407</v>
      </c>
      <c r="I42" s="988">
        <f t="shared" si="3"/>
        <v>105387</v>
      </c>
      <c r="J42" s="988">
        <f t="shared" si="3"/>
        <v>8016</v>
      </c>
      <c r="K42" s="988">
        <f t="shared" si="3"/>
        <v>0</v>
      </c>
      <c r="L42" s="988">
        <f t="shared" si="3"/>
        <v>856</v>
      </c>
      <c r="M42" s="988">
        <f>IF(SUM(M41,M26)=0,"-",SUM(M41,M26))</f>
        <v>16730</v>
      </c>
      <c r="N42" s="988">
        <f t="shared" ref="N42:W42" si="4">SUM(N41,N26)</f>
        <v>211</v>
      </c>
      <c r="O42" s="988">
        <f t="shared" si="4"/>
        <v>368</v>
      </c>
      <c r="P42" s="988">
        <f t="shared" si="4"/>
        <v>28483</v>
      </c>
      <c r="Q42" s="988">
        <f t="shared" si="4"/>
        <v>4089</v>
      </c>
      <c r="R42" s="988">
        <f t="shared" si="4"/>
        <v>0</v>
      </c>
      <c r="S42" s="988">
        <f t="shared" si="4"/>
        <v>3641</v>
      </c>
      <c r="T42" s="988">
        <f t="shared" si="4"/>
        <v>973</v>
      </c>
      <c r="U42" s="988">
        <f t="shared" si="4"/>
        <v>7358</v>
      </c>
      <c r="V42" s="988">
        <f t="shared" si="4"/>
        <v>696</v>
      </c>
      <c r="W42" s="988">
        <f t="shared" si="4"/>
        <v>21519</v>
      </c>
      <c r="X42" s="1305">
        <f t="shared" si="0"/>
        <v>423786</v>
      </c>
    </row>
    <row r="43" spans="1:24" s="691" customFormat="1" ht="15" customHeight="1">
      <c r="A43" s="691" t="s">
        <v>446</v>
      </c>
      <c r="O43" s="695" t="s">
        <v>447</v>
      </c>
    </row>
    <row r="44" spans="1:24" ht="15" customHeight="1">
      <c r="A44" s="691" t="s">
        <v>448</v>
      </c>
      <c r="O44" s="1974"/>
      <c r="P44" s="1974" t="s">
        <v>439</v>
      </c>
      <c r="Q44" s="1974" t="s">
        <v>440</v>
      </c>
      <c r="R44" s="1977" t="s">
        <v>441</v>
      </c>
      <c r="S44" s="1974" t="s">
        <v>442</v>
      </c>
      <c r="T44" s="1974" t="s">
        <v>443</v>
      </c>
      <c r="U44" s="1978" t="s">
        <v>449</v>
      </c>
      <c r="V44" s="1979" t="s">
        <v>450</v>
      </c>
      <c r="W44" s="1974" t="s">
        <v>259</v>
      </c>
    </row>
    <row r="45" spans="1:24" ht="16.5" customHeight="1">
      <c r="O45" s="1974"/>
      <c r="P45" s="1974"/>
      <c r="Q45" s="1974"/>
      <c r="R45" s="1977"/>
      <c r="S45" s="1974"/>
      <c r="T45" s="1974"/>
      <c r="U45" s="1978"/>
      <c r="V45" s="1977"/>
      <c r="W45" s="1974"/>
    </row>
    <row r="46" spans="1:24" ht="16.5" customHeight="1">
      <c r="O46" s="1306" t="s">
        <v>451</v>
      </c>
      <c r="P46" s="1307">
        <v>1296</v>
      </c>
      <c r="Q46" s="1307">
        <v>0</v>
      </c>
      <c r="R46" s="1307">
        <v>0</v>
      </c>
      <c r="S46" s="1307">
        <v>1211</v>
      </c>
      <c r="T46" s="1307">
        <v>0</v>
      </c>
      <c r="U46" s="1307">
        <v>2799</v>
      </c>
      <c r="V46" s="1307">
        <v>21</v>
      </c>
      <c r="W46" s="677">
        <f>SUM(P46:V46)</f>
        <v>5327</v>
      </c>
    </row>
    <row r="47" spans="1:24" ht="16.5" customHeight="1">
      <c r="O47" s="1308" t="s">
        <v>452</v>
      </c>
      <c r="P47" s="1309">
        <f t="shared" ref="P47:V47" si="5">P48-P46</f>
        <v>27187</v>
      </c>
      <c r="Q47" s="1309">
        <f t="shared" si="5"/>
        <v>4089</v>
      </c>
      <c r="R47" s="1309">
        <f t="shared" si="5"/>
        <v>0</v>
      </c>
      <c r="S47" s="1309">
        <f t="shared" si="5"/>
        <v>2430</v>
      </c>
      <c r="T47" s="1309">
        <f t="shared" si="5"/>
        <v>973</v>
      </c>
      <c r="U47" s="1309">
        <f t="shared" si="5"/>
        <v>4559</v>
      </c>
      <c r="V47" s="1309">
        <f t="shared" si="5"/>
        <v>675</v>
      </c>
      <c r="W47" s="1039">
        <f>SUM(P47:V47)</f>
        <v>39913</v>
      </c>
    </row>
    <row r="48" spans="1:24" ht="16.5" customHeight="1">
      <c r="O48" s="1308" t="s">
        <v>259</v>
      </c>
      <c r="P48" s="1039">
        <f t="shared" ref="P48:V48" si="6">P42</f>
        <v>28483</v>
      </c>
      <c r="Q48" s="1039">
        <f t="shared" si="6"/>
        <v>4089</v>
      </c>
      <c r="R48" s="1039">
        <f t="shared" si="6"/>
        <v>0</v>
      </c>
      <c r="S48" s="1039">
        <f t="shared" si="6"/>
        <v>3641</v>
      </c>
      <c r="T48" s="1039">
        <f t="shared" si="6"/>
        <v>973</v>
      </c>
      <c r="U48" s="1039">
        <f t="shared" si="6"/>
        <v>7358</v>
      </c>
      <c r="V48" s="1039">
        <f t="shared" si="6"/>
        <v>696</v>
      </c>
      <c r="W48" s="1039">
        <f>SUM(W46:W47)</f>
        <v>45240</v>
      </c>
    </row>
    <row r="49" spans="1:2" ht="16.5" customHeight="1">
      <c r="A49" s="695"/>
      <c r="B49" s="695"/>
    </row>
    <row r="50" spans="1:2" ht="16.5" customHeight="1">
      <c r="A50" s="695"/>
      <c r="B50" s="695"/>
    </row>
    <row r="51" spans="1:2" ht="16.5" customHeight="1">
      <c r="A51" s="695"/>
      <c r="B51" s="695"/>
    </row>
    <row r="52" spans="1:2" ht="16.5" customHeight="1">
      <c r="A52" s="695"/>
      <c r="B52" s="695"/>
    </row>
    <row r="53" spans="1:2" ht="16.5" customHeight="1">
      <c r="A53" s="695"/>
      <c r="B53" s="695"/>
    </row>
    <row r="54" spans="1:2" ht="16.5" customHeight="1">
      <c r="A54" s="695"/>
      <c r="B54" s="695"/>
    </row>
    <row r="55" spans="1:2" ht="16.5" customHeight="1">
      <c r="A55" s="695"/>
      <c r="B55" s="695"/>
    </row>
    <row r="56" spans="1:2" ht="16.5" customHeight="1">
      <c r="A56" s="695"/>
      <c r="B56" s="695"/>
    </row>
    <row r="57" spans="1:2" ht="16.5" customHeight="1">
      <c r="A57" s="695"/>
      <c r="B57" s="695"/>
    </row>
    <row r="58" spans="1:2" ht="16.5" customHeight="1">
      <c r="A58" s="695"/>
      <c r="B58" s="695"/>
    </row>
    <row r="59" spans="1:2" ht="16.5" customHeight="1">
      <c r="A59" s="695"/>
      <c r="B59" s="695"/>
    </row>
    <row r="60" spans="1:2" ht="16.5" customHeight="1">
      <c r="A60" s="695"/>
      <c r="B60" s="695"/>
    </row>
    <row r="61" spans="1:2" ht="16.5" customHeight="1">
      <c r="A61" s="695"/>
      <c r="B61" s="695"/>
    </row>
    <row r="62" spans="1:2" ht="16.5" customHeight="1">
      <c r="A62" s="695"/>
      <c r="B62" s="695"/>
    </row>
    <row r="63" spans="1:2" ht="16.5" customHeight="1">
      <c r="A63" s="695"/>
      <c r="B63" s="695"/>
    </row>
    <row r="64" spans="1:2" ht="16.5" customHeight="1">
      <c r="A64" s="695"/>
      <c r="B64" s="695"/>
    </row>
    <row r="65" spans="1:2" ht="16.5" customHeight="1">
      <c r="A65" s="695"/>
      <c r="B65" s="695"/>
    </row>
    <row r="66" spans="1:2" ht="16.5" customHeight="1">
      <c r="A66" s="695"/>
      <c r="B66" s="695"/>
    </row>
    <row r="67" spans="1:2" ht="16.5" customHeight="1">
      <c r="A67" s="695"/>
      <c r="B67" s="695"/>
    </row>
    <row r="68" spans="1:2" ht="16.5" customHeight="1">
      <c r="A68" s="695"/>
      <c r="B68" s="695"/>
    </row>
    <row r="69" spans="1:2" ht="16.5" customHeight="1">
      <c r="A69" s="695"/>
      <c r="B69" s="695"/>
    </row>
    <row r="70" spans="1:2" ht="16.5" customHeight="1">
      <c r="A70" s="695"/>
      <c r="B70" s="695"/>
    </row>
    <row r="71" spans="1:2" ht="16.5" customHeight="1">
      <c r="A71" s="695"/>
      <c r="B71" s="695"/>
    </row>
    <row r="72" spans="1:2" ht="16.5" customHeight="1">
      <c r="A72" s="695"/>
      <c r="B72" s="695"/>
    </row>
    <row r="73" spans="1:2" ht="16.5" customHeight="1">
      <c r="A73" s="695"/>
      <c r="B73" s="695"/>
    </row>
    <row r="74" spans="1:2" ht="16.5" customHeight="1">
      <c r="A74" s="695"/>
      <c r="B74" s="695"/>
    </row>
    <row r="75" spans="1:2" ht="16.5" customHeight="1">
      <c r="A75" s="695"/>
      <c r="B75" s="695"/>
    </row>
    <row r="76" spans="1:2" ht="16.5" customHeight="1">
      <c r="A76" s="695"/>
      <c r="B76" s="695"/>
    </row>
    <row r="77" spans="1:2" ht="16.5" customHeight="1">
      <c r="A77" s="695"/>
      <c r="B77" s="695"/>
    </row>
    <row r="78" spans="1:2" ht="16.5" customHeight="1">
      <c r="A78" s="695"/>
      <c r="B78" s="695"/>
    </row>
    <row r="79" spans="1:2" ht="16.5" customHeight="1">
      <c r="A79" s="695"/>
      <c r="B79" s="695"/>
    </row>
    <row r="80" spans="1:2" ht="16.5" customHeight="1">
      <c r="A80" s="695"/>
      <c r="B80" s="695"/>
    </row>
    <row r="81" spans="1:2" ht="16.5" customHeight="1">
      <c r="A81" s="695"/>
      <c r="B81" s="695"/>
    </row>
    <row r="82" spans="1:2" ht="16.5" customHeight="1">
      <c r="A82" s="695"/>
      <c r="B82" s="695"/>
    </row>
    <row r="83" spans="1:2" ht="16.5" customHeight="1">
      <c r="A83" s="695"/>
      <c r="B83" s="695"/>
    </row>
    <row r="84" spans="1:2" ht="16.5" customHeight="1">
      <c r="A84" s="695"/>
      <c r="B84" s="695"/>
    </row>
    <row r="85" spans="1:2" ht="16.5" customHeight="1">
      <c r="A85" s="695"/>
      <c r="B85" s="695"/>
    </row>
    <row r="86" spans="1:2" ht="16.5" customHeight="1">
      <c r="A86" s="695"/>
      <c r="B86" s="695"/>
    </row>
    <row r="87" spans="1:2" ht="16.5" customHeight="1">
      <c r="A87" s="695"/>
      <c r="B87" s="695"/>
    </row>
    <row r="88" spans="1:2" ht="16.5" customHeight="1">
      <c r="A88" s="695"/>
      <c r="B88" s="695"/>
    </row>
    <row r="89" spans="1:2" ht="16.5" customHeight="1">
      <c r="A89" s="695"/>
      <c r="B89" s="695"/>
    </row>
    <row r="90" spans="1:2" ht="16.5" customHeight="1">
      <c r="A90" s="695"/>
      <c r="B90" s="695"/>
    </row>
    <row r="91" spans="1:2" ht="16.5" customHeight="1">
      <c r="A91" s="695"/>
      <c r="B91" s="695"/>
    </row>
    <row r="92" spans="1:2" ht="16.5" customHeight="1">
      <c r="A92" s="695"/>
      <c r="B92" s="695"/>
    </row>
    <row r="93" spans="1:2" ht="16.5" customHeight="1">
      <c r="A93" s="695"/>
      <c r="B93" s="695"/>
    </row>
    <row r="94" spans="1:2" ht="16.5" customHeight="1">
      <c r="A94" s="695"/>
      <c r="B94" s="695"/>
    </row>
    <row r="95" spans="1:2" ht="16.5" customHeight="1">
      <c r="A95" s="695"/>
      <c r="B95" s="695"/>
    </row>
    <row r="96" spans="1:2" ht="16.5" customHeight="1">
      <c r="A96" s="695"/>
      <c r="B96" s="695"/>
    </row>
    <row r="97" spans="1:2" ht="16.5" customHeight="1">
      <c r="A97" s="695"/>
      <c r="B97" s="695"/>
    </row>
    <row r="98" spans="1:2" ht="16.5" customHeight="1">
      <c r="A98" s="695"/>
      <c r="B98" s="695"/>
    </row>
    <row r="99" spans="1:2" ht="16.5" customHeight="1">
      <c r="A99" s="695"/>
      <c r="B99" s="695"/>
    </row>
    <row r="100" spans="1:2" ht="16.5" customHeight="1">
      <c r="A100" s="695"/>
      <c r="B100" s="695"/>
    </row>
    <row r="101" spans="1:2" ht="16.5" customHeight="1">
      <c r="A101" s="695"/>
      <c r="B101" s="695"/>
    </row>
    <row r="102" spans="1:2" ht="16.5" customHeight="1">
      <c r="A102" s="695"/>
      <c r="B102" s="695"/>
    </row>
    <row r="103" spans="1:2" ht="16.5" customHeight="1">
      <c r="A103" s="695"/>
      <c r="B103" s="695"/>
    </row>
    <row r="104" spans="1:2" ht="16.5" customHeight="1">
      <c r="A104" s="695"/>
      <c r="B104" s="695"/>
    </row>
    <row r="105" spans="1:2" ht="16.5" customHeight="1">
      <c r="A105" s="695"/>
      <c r="B105" s="695"/>
    </row>
    <row r="106" spans="1:2" ht="16.5" customHeight="1">
      <c r="A106" s="695"/>
      <c r="B106" s="695"/>
    </row>
    <row r="107" spans="1:2" ht="16.5" customHeight="1">
      <c r="A107" s="695"/>
      <c r="B107" s="695"/>
    </row>
    <row r="108" spans="1:2" ht="16.5" customHeight="1">
      <c r="A108" s="695"/>
      <c r="B108" s="695"/>
    </row>
    <row r="109" spans="1:2" ht="16.5" customHeight="1">
      <c r="A109" s="695"/>
      <c r="B109" s="695"/>
    </row>
    <row r="110" spans="1:2" ht="16.5" customHeight="1">
      <c r="A110" s="695"/>
      <c r="B110" s="695"/>
    </row>
    <row r="111" spans="1:2" ht="16.5" customHeight="1">
      <c r="A111" s="695"/>
      <c r="B111" s="695"/>
    </row>
    <row r="112" spans="1:2" ht="16.5" customHeight="1">
      <c r="A112" s="695"/>
      <c r="B112" s="695"/>
    </row>
  </sheetData>
  <mergeCells count="27">
    <mergeCell ref="W44:W45"/>
    <mergeCell ref="W5:W6"/>
    <mergeCell ref="X5:X6"/>
    <mergeCell ref="O44:O45"/>
    <mergeCell ref="P44:P45"/>
    <mergeCell ref="Q44:Q45"/>
    <mergeCell ref="R44:R45"/>
    <mergeCell ref="S44:S45"/>
    <mergeCell ref="T44:T45"/>
    <mergeCell ref="U44:U45"/>
    <mergeCell ref="V44:V45"/>
    <mergeCell ref="P5:V5"/>
    <mergeCell ref="C4:J4"/>
    <mergeCell ref="P4:T4"/>
    <mergeCell ref="B5:B6"/>
    <mergeCell ref="C5:C6"/>
    <mergeCell ref="D5:D6"/>
    <mergeCell ref="E5:E6"/>
    <mergeCell ref="F5:F6"/>
    <mergeCell ref="G5:G6"/>
    <mergeCell ref="H5:H6"/>
    <mergeCell ref="I5:I6"/>
    <mergeCell ref="J5:J6"/>
    <mergeCell ref="K5:K6"/>
    <mergeCell ref="L5:L6"/>
    <mergeCell ref="M5:M6"/>
    <mergeCell ref="N5:O5"/>
  </mergeCells>
  <phoneticPr fontId="11"/>
  <conditionalFormatting sqref="B7:X42">
    <cfRule type="cellIs" dxfId="14" priority="2" operator="equal">
      <formula>0</formula>
    </cfRule>
  </conditionalFormatting>
  <conditionalFormatting sqref="P46:W48">
    <cfRule type="cellIs" dxfId="13" priority="1" operator="equal">
      <formula>0</formula>
    </cfRule>
  </conditionalFormatting>
  <pageMargins left="0.7" right="0.7" top="0.75" bottom="0.75" header="0.3" footer="0.3"/>
  <pageSetup paperSize="9" scale="70" orientation="portrait" horizontalDpi="1200" verticalDpi="1200" r:id="rId1"/>
  <colBreaks count="1" manualBreakCount="1">
    <brk id="13" max="47" man="1"/>
  </colBreaks>
  <ignoredErrors>
    <ignoredError sqref="X26 M42"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4"/>
  <sheetViews>
    <sheetView topLeftCell="A19" zoomScaleNormal="100" zoomScaleSheetLayoutView="100" workbookViewId="0">
      <selection activeCell="AC11" sqref="AC11"/>
    </sheetView>
  </sheetViews>
  <sheetFormatPr defaultColWidth="9" defaultRowHeight="14.25"/>
  <cols>
    <col min="1" max="1" width="12.625" style="780" customWidth="1"/>
    <col min="2" max="10" width="8.375" style="695" customWidth="1"/>
    <col min="11" max="11" width="8.375" style="695" hidden="1" customWidth="1"/>
    <col min="12" max="24" width="8.375" style="695" customWidth="1"/>
    <col min="25" max="16384" width="9" style="1310"/>
  </cols>
  <sheetData>
    <row r="1" spans="1:24" ht="16.5" customHeight="1">
      <c r="N1" s="1276"/>
      <c r="O1" s="1276"/>
      <c r="P1" s="904"/>
      <c r="Q1" s="904"/>
      <c r="R1" s="904"/>
      <c r="S1" s="904"/>
      <c r="T1" s="904"/>
      <c r="U1" s="904"/>
      <c r="V1" s="904"/>
      <c r="W1" s="904"/>
      <c r="X1" s="1276"/>
    </row>
    <row r="2" spans="1:24" ht="9" customHeight="1">
      <c r="N2" s="1282"/>
      <c r="O2" s="1282"/>
      <c r="P2" s="1311"/>
      <c r="Q2" s="1311"/>
      <c r="R2" s="1311"/>
      <c r="S2" s="1311"/>
      <c r="T2" s="1311"/>
      <c r="U2" s="1311"/>
      <c r="V2" s="1311"/>
      <c r="W2" s="904"/>
      <c r="X2" s="1312"/>
    </row>
    <row r="3" spans="1:24" ht="16.5" customHeight="1" thickBot="1">
      <c r="A3" s="866" t="s">
        <v>453</v>
      </c>
      <c r="B3" s="703"/>
      <c r="C3" s="703"/>
      <c r="D3" s="703"/>
      <c r="E3" s="703"/>
      <c r="F3" s="703"/>
      <c r="G3" s="703"/>
      <c r="H3" s="703"/>
      <c r="I3" s="703"/>
      <c r="J3" s="703"/>
      <c r="K3" s="703"/>
      <c r="L3" s="703"/>
      <c r="M3" s="703"/>
      <c r="N3" s="703"/>
      <c r="O3" s="703"/>
      <c r="P3" s="703"/>
      <c r="Q3" s="703"/>
      <c r="R3" s="703"/>
      <c r="S3" s="703"/>
      <c r="T3" s="703"/>
      <c r="U3" s="703"/>
      <c r="V3" s="703"/>
      <c r="W3" s="703"/>
      <c r="X3" s="703"/>
    </row>
    <row r="4" spans="1:24" ht="19.5" customHeight="1">
      <c r="A4" s="867"/>
      <c r="B4" s="1313"/>
      <c r="C4" s="1983" t="s">
        <v>454</v>
      </c>
      <c r="D4" s="1983"/>
      <c r="E4" s="1983"/>
      <c r="F4" s="1983"/>
      <c r="G4" s="1983"/>
      <c r="H4" s="1983"/>
      <c r="I4" s="1983"/>
      <c r="J4" s="1983"/>
      <c r="K4" s="1983"/>
      <c r="L4" s="1983"/>
      <c r="M4" s="1272"/>
      <c r="N4" s="1272"/>
      <c r="O4" s="1983" t="s">
        <v>454</v>
      </c>
      <c r="P4" s="1983"/>
      <c r="Q4" s="1983"/>
      <c r="R4" s="1983"/>
      <c r="S4" s="1983"/>
      <c r="T4" s="1983"/>
      <c r="U4" s="1314"/>
      <c r="V4" s="1314"/>
      <c r="W4" s="1272"/>
      <c r="X4" s="871"/>
    </row>
    <row r="5" spans="1:24" ht="19.5" customHeight="1">
      <c r="A5" s="878" t="s">
        <v>328</v>
      </c>
      <c r="B5" s="1965" t="s">
        <v>422</v>
      </c>
      <c r="C5" s="1967" t="s">
        <v>423</v>
      </c>
      <c r="D5" s="1967" t="s">
        <v>424</v>
      </c>
      <c r="E5" s="1967" t="s">
        <v>425</v>
      </c>
      <c r="F5" s="1967" t="s">
        <v>426</v>
      </c>
      <c r="G5" s="1967" t="s">
        <v>427</v>
      </c>
      <c r="H5" s="1969" t="s">
        <v>455</v>
      </c>
      <c r="I5" s="1969" t="s">
        <v>456</v>
      </c>
      <c r="J5" s="1967" t="s">
        <v>430</v>
      </c>
      <c r="K5" s="1967" t="s">
        <v>431</v>
      </c>
      <c r="L5" s="1971" t="s">
        <v>432</v>
      </c>
      <c r="M5" s="1967" t="s">
        <v>433</v>
      </c>
      <c r="N5" s="1972" t="s">
        <v>434</v>
      </c>
      <c r="O5" s="1973"/>
      <c r="P5" s="1980" t="s">
        <v>435</v>
      </c>
      <c r="Q5" s="1981"/>
      <c r="R5" s="1981"/>
      <c r="S5" s="1981"/>
      <c r="T5" s="1981"/>
      <c r="U5" s="1981"/>
      <c r="V5" s="1982"/>
      <c r="W5" s="1967" t="s">
        <v>155</v>
      </c>
      <c r="X5" s="1975" t="s">
        <v>436</v>
      </c>
    </row>
    <row r="6" spans="1:24" ht="19.5" customHeight="1" thickBot="1">
      <c r="A6" s="884"/>
      <c r="B6" s="1966"/>
      <c r="C6" s="1968"/>
      <c r="D6" s="1968"/>
      <c r="E6" s="1968"/>
      <c r="F6" s="1968"/>
      <c r="G6" s="1968"/>
      <c r="H6" s="1970"/>
      <c r="I6" s="1970"/>
      <c r="J6" s="1968"/>
      <c r="K6" s="1968"/>
      <c r="L6" s="1985"/>
      <c r="M6" s="1968"/>
      <c r="N6" s="1277" t="s">
        <v>437</v>
      </c>
      <c r="O6" s="1315" t="s">
        <v>438</v>
      </c>
      <c r="P6" s="1278" t="s">
        <v>439</v>
      </c>
      <c r="Q6" s="1278" t="s">
        <v>440</v>
      </c>
      <c r="R6" s="1279" t="s">
        <v>441</v>
      </c>
      <c r="S6" s="1278" t="s">
        <v>442</v>
      </c>
      <c r="T6" s="1278" t="s">
        <v>443</v>
      </c>
      <c r="U6" s="1280" t="s">
        <v>444</v>
      </c>
      <c r="V6" s="1316" t="s">
        <v>445</v>
      </c>
      <c r="W6" s="1968"/>
      <c r="X6" s="1984"/>
    </row>
    <row r="7" spans="1:24" ht="21.75" customHeight="1">
      <c r="A7" s="889" t="s">
        <v>32</v>
      </c>
      <c r="B7" s="1317">
        <v>149964</v>
      </c>
      <c r="C7" s="891">
        <v>1231801</v>
      </c>
      <c r="D7" s="1283">
        <v>0</v>
      </c>
      <c r="E7" s="891">
        <v>1951</v>
      </c>
      <c r="F7" s="1283">
        <v>1257</v>
      </c>
      <c r="G7" s="891">
        <v>23683</v>
      </c>
      <c r="H7" s="1283">
        <v>680817</v>
      </c>
      <c r="I7" s="891">
        <v>0</v>
      </c>
      <c r="J7" s="1284">
        <v>0</v>
      </c>
      <c r="K7" s="1284" t="s">
        <v>71</v>
      </c>
      <c r="L7" s="891">
        <v>0</v>
      </c>
      <c r="M7" s="891">
        <v>0</v>
      </c>
      <c r="N7" s="891">
        <v>0</v>
      </c>
      <c r="O7" s="1284">
        <v>0</v>
      </c>
      <c r="P7" s="1284">
        <v>0</v>
      </c>
      <c r="Q7" s="1284">
        <v>0</v>
      </c>
      <c r="R7" s="1284">
        <v>0</v>
      </c>
      <c r="S7" s="1284">
        <v>0</v>
      </c>
      <c r="T7" s="1284">
        <v>0</v>
      </c>
      <c r="U7" s="1284">
        <v>0</v>
      </c>
      <c r="V7" s="1284">
        <v>0</v>
      </c>
      <c r="W7" s="891">
        <v>18819</v>
      </c>
      <c r="X7" s="1287">
        <v>2108292</v>
      </c>
    </row>
    <row r="8" spans="1:24" ht="21.75" customHeight="1">
      <c r="A8" s="905" t="s">
        <v>33</v>
      </c>
      <c r="B8" s="919">
        <v>181407</v>
      </c>
      <c r="C8" s="920">
        <v>527791</v>
      </c>
      <c r="D8" s="1290">
        <v>292</v>
      </c>
      <c r="E8" s="920">
        <v>1308</v>
      </c>
      <c r="F8" s="1290">
        <v>29824</v>
      </c>
      <c r="G8" s="920">
        <v>23</v>
      </c>
      <c r="H8" s="1290">
        <v>314534</v>
      </c>
      <c r="I8" s="920">
        <v>0</v>
      </c>
      <c r="J8" s="1291">
        <v>0</v>
      </c>
      <c r="K8" s="1291" t="s">
        <v>71</v>
      </c>
      <c r="L8" s="920">
        <v>0</v>
      </c>
      <c r="M8" s="920">
        <v>0</v>
      </c>
      <c r="N8" s="920">
        <v>0</v>
      </c>
      <c r="O8" s="1291">
        <v>0</v>
      </c>
      <c r="P8" s="1291">
        <v>0</v>
      </c>
      <c r="Q8" s="1291">
        <v>0</v>
      </c>
      <c r="R8" s="1291">
        <v>0</v>
      </c>
      <c r="S8" s="1291">
        <v>9468</v>
      </c>
      <c r="T8" s="1291">
        <v>0</v>
      </c>
      <c r="U8" s="1291">
        <v>0</v>
      </c>
      <c r="V8" s="1291">
        <v>0</v>
      </c>
      <c r="W8" s="920">
        <v>886</v>
      </c>
      <c r="X8" s="1292">
        <v>1065533</v>
      </c>
    </row>
    <row r="9" spans="1:24" ht="21.75" customHeight="1">
      <c r="A9" s="905" t="s">
        <v>34</v>
      </c>
      <c r="B9" s="919">
        <v>17390</v>
      </c>
      <c r="C9" s="920">
        <v>233533</v>
      </c>
      <c r="D9" s="1290">
        <v>305</v>
      </c>
      <c r="E9" s="920">
        <v>0</v>
      </c>
      <c r="F9" s="1290">
        <v>305296</v>
      </c>
      <c r="G9" s="920">
        <v>164314</v>
      </c>
      <c r="H9" s="1290">
        <v>95801</v>
      </c>
      <c r="I9" s="920">
        <v>0</v>
      </c>
      <c r="J9" s="1291">
        <v>0</v>
      </c>
      <c r="K9" s="1291" t="s">
        <v>71</v>
      </c>
      <c r="L9" s="920">
        <v>0</v>
      </c>
      <c r="M9" s="920">
        <v>0</v>
      </c>
      <c r="N9" s="920">
        <v>0</v>
      </c>
      <c r="O9" s="1291">
        <v>10007</v>
      </c>
      <c r="P9" s="1291">
        <v>130</v>
      </c>
      <c r="Q9" s="1291">
        <v>0</v>
      </c>
      <c r="R9" s="1291">
        <v>0</v>
      </c>
      <c r="S9" s="1291">
        <v>5830</v>
      </c>
      <c r="T9" s="1291">
        <v>0</v>
      </c>
      <c r="U9" s="1291">
        <v>0</v>
      </c>
      <c r="V9" s="1291">
        <v>0</v>
      </c>
      <c r="W9" s="920">
        <v>2591</v>
      </c>
      <c r="X9" s="1292">
        <v>835197</v>
      </c>
    </row>
    <row r="10" spans="1:24" ht="21.75" customHeight="1">
      <c r="A10" s="905" t="s">
        <v>35</v>
      </c>
      <c r="B10" s="919">
        <v>33052</v>
      </c>
      <c r="C10" s="920">
        <v>169145</v>
      </c>
      <c r="D10" s="1290">
        <v>0</v>
      </c>
      <c r="E10" s="920">
        <v>414</v>
      </c>
      <c r="F10" s="1290">
        <v>174</v>
      </c>
      <c r="G10" s="920">
        <v>0</v>
      </c>
      <c r="H10" s="1290">
        <v>10447</v>
      </c>
      <c r="I10" s="920">
        <v>0</v>
      </c>
      <c r="J10" s="1291">
        <v>0</v>
      </c>
      <c r="K10" s="1291" t="s">
        <v>71</v>
      </c>
      <c r="L10" s="920">
        <v>0</v>
      </c>
      <c r="M10" s="920">
        <v>0</v>
      </c>
      <c r="N10" s="920">
        <v>0</v>
      </c>
      <c r="O10" s="1291">
        <v>0</v>
      </c>
      <c r="P10" s="1291">
        <v>0</v>
      </c>
      <c r="Q10" s="1291">
        <v>0</v>
      </c>
      <c r="R10" s="1291">
        <v>0</v>
      </c>
      <c r="S10" s="1291">
        <v>0</v>
      </c>
      <c r="T10" s="1291">
        <v>0</v>
      </c>
      <c r="U10" s="1291">
        <v>0</v>
      </c>
      <c r="V10" s="1291">
        <v>0</v>
      </c>
      <c r="W10" s="920">
        <v>0</v>
      </c>
      <c r="X10" s="1292">
        <v>213232</v>
      </c>
    </row>
    <row r="11" spans="1:24" ht="21.75" customHeight="1" thickBot="1">
      <c r="A11" s="926" t="s">
        <v>36</v>
      </c>
      <c r="B11" s="927">
        <v>18199</v>
      </c>
      <c r="C11" s="928">
        <v>99644</v>
      </c>
      <c r="D11" s="1293">
        <v>158</v>
      </c>
      <c r="E11" s="928">
        <v>0</v>
      </c>
      <c r="F11" s="1293">
        <v>40302</v>
      </c>
      <c r="G11" s="928">
        <v>4818</v>
      </c>
      <c r="H11" s="1293">
        <v>62445</v>
      </c>
      <c r="I11" s="928">
        <v>0</v>
      </c>
      <c r="J11" s="1294">
        <v>0</v>
      </c>
      <c r="K11" s="1294" t="s">
        <v>71</v>
      </c>
      <c r="L11" s="928">
        <v>0</v>
      </c>
      <c r="M11" s="928">
        <v>0</v>
      </c>
      <c r="N11" s="928">
        <v>0</v>
      </c>
      <c r="O11" s="1294">
        <v>4818</v>
      </c>
      <c r="P11" s="1294">
        <v>0</v>
      </c>
      <c r="Q11" s="1294">
        <v>0</v>
      </c>
      <c r="R11" s="1294">
        <v>0</v>
      </c>
      <c r="S11" s="1294">
        <v>0</v>
      </c>
      <c r="T11" s="1294">
        <v>0</v>
      </c>
      <c r="U11" s="1294">
        <v>0</v>
      </c>
      <c r="V11" s="1294">
        <v>0</v>
      </c>
      <c r="W11" s="928">
        <v>0</v>
      </c>
      <c r="X11" s="1295">
        <v>230384</v>
      </c>
    </row>
    <row r="12" spans="1:24" ht="21.75" customHeight="1">
      <c r="A12" s="889" t="s">
        <v>38</v>
      </c>
      <c r="B12" s="1317">
        <v>44712</v>
      </c>
      <c r="C12" s="891">
        <v>8529</v>
      </c>
      <c r="D12" s="1283">
        <v>22</v>
      </c>
      <c r="E12" s="891">
        <v>0</v>
      </c>
      <c r="F12" s="1283">
        <v>19024</v>
      </c>
      <c r="G12" s="891">
        <v>1534</v>
      </c>
      <c r="H12" s="1283">
        <v>24586</v>
      </c>
      <c r="I12" s="891">
        <v>0</v>
      </c>
      <c r="J12" s="1284">
        <v>0</v>
      </c>
      <c r="K12" s="1284" t="s">
        <v>71</v>
      </c>
      <c r="L12" s="891">
        <v>0</v>
      </c>
      <c r="M12" s="891">
        <v>0</v>
      </c>
      <c r="N12" s="891">
        <v>0</v>
      </c>
      <c r="O12" s="1284">
        <v>1414</v>
      </c>
      <c r="P12" s="1284">
        <v>0</v>
      </c>
      <c r="Q12" s="1284">
        <v>0</v>
      </c>
      <c r="R12" s="1284">
        <v>0</v>
      </c>
      <c r="S12" s="1284">
        <v>0</v>
      </c>
      <c r="T12" s="1284">
        <v>0</v>
      </c>
      <c r="U12" s="1284">
        <v>0</v>
      </c>
      <c r="V12" s="1284">
        <v>0</v>
      </c>
      <c r="W12" s="891">
        <v>248</v>
      </c>
      <c r="X12" s="1287">
        <v>100069</v>
      </c>
    </row>
    <row r="13" spans="1:24" ht="21.75" customHeight="1">
      <c r="A13" s="905" t="s">
        <v>118</v>
      </c>
      <c r="B13" s="919">
        <v>6712</v>
      </c>
      <c r="C13" s="920">
        <v>6</v>
      </c>
      <c r="D13" s="1290">
        <v>0</v>
      </c>
      <c r="E13" s="920">
        <v>0</v>
      </c>
      <c r="F13" s="1290">
        <v>0</v>
      </c>
      <c r="G13" s="920">
        <v>0</v>
      </c>
      <c r="H13" s="1290">
        <v>53569</v>
      </c>
      <c r="I13" s="920">
        <v>0</v>
      </c>
      <c r="J13" s="1291">
        <v>0</v>
      </c>
      <c r="K13" s="1291" t="s">
        <v>71</v>
      </c>
      <c r="L13" s="920">
        <v>0</v>
      </c>
      <c r="M13" s="920">
        <v>0</v>
      </c>
      <c r="N13" s="920">
        <v>0</v>
      </c>
      <c r="O13" s="1291">
        <v>0</v>
      </c>
      <c r="P13" s="1291">
        <v>0</v>
      </c>
      <c r="Q13" s="1291">
        <v>0</v>
      </c>
      <c r="R13" s="1291">
        <v>0</v>
      </c>
      <c r="S13" s="1291">
        <v>0</v>
      </c>
      <c r="T13" s="1291">
        <v>0</v>
      </c>
      <c r="U13" s="1291">
        <v>0</v>
      </c>
      <c r="V13" s="1291">
        <v>0</v>
      </c>
      <c r="W13" s="920">
        <v>3891</v>
      </c>
      <c r="X13" s="1292">
        <v>64178</v>
      </c>
    </row>
    <row r="14" spans="1:24" ht="21.75" customHeight="1">
      <c r="A14" s="905" t="s">
        <v>40</v>
      </c>
      <c r="B14" s="919">
        <v>21231</v>
      </c>
      <c r="C14" s="920">
        <v>40734</v>
      </c>
      <c r="D14" s="1290">
        <v>6</v>
      </c>
      <c r="E14" s="920">
        <v>0</v>
      </c>
      <c r="F14" s="1290">
        <v>0</v>
      </c>
      <c r="G14" s="920">
        <v>0</v>
      </c>
      <c r="H14" s="1290">
        <v>36657</v>
      </c>
      <c r="I14" s="920">
        <v>0</v>
      </c>
      <c r="J14" s="1291">
        <v>0</v>
      </c>
      <c r="K14" s="1291" t="s">
        <v>71</v>
      </c>
      <c r="L14" s="920">
        <v>0</v>
      </c>
      <c r="M14" s="920">
        <v>0</v>
      </c>
      <c r="N14" s="920">
        <v>1070</v>
      </c>
      <c r="O14" s="1291">
        <v>0</v>
      </c>
      <c r="P14" s="1291">
        <v>0</v>
      </c>
      <c r="Q14" s="1291">
        <v>0</v>
      </c>
      <c r="R14" s="1291">
        <v>0</v>
      </c>
      <c r="S14" s="1291">
        <v>0</v>
      </c>
      <c r="T14" s="1291">
        <v>0</v>
      </c>
      <c r="U14" s="1291">
        <v>0</v>
      </c>
      <c r="V14" s="1291">
        <v>0</v>
      </c>
      <c r="W14" s="920">
        <v>372</v>
      </c>
      <c r="X14" s="1292">
        <v>100070</v>
      </c>
    </row>
    <row r="15" spans="1:24" ht="21.75" customHeight="1">
      <c r="A15" s="905" t="s">
        <v>41</v>
      </c>
      <c r="B15" s="919">
        <v>22399</v>
      </c>
      <c r="C15" s="920">
        <v>98004</v>
      </c>
      <c r="D15" s="1290">
        <v>0</v>
      </c>
      <c r="E15" s="920">
        <v>0</v>
      </c>
      <c r="F15" s="1290">
        <v>31171</v>
      </c>
      <c r="G15" s="920">
        <v>71194</v>
      </c>
      <c r="H15" s="1290">
        <v>73138</v>
      </c>
      <c r="I15" s="920">
        <v>0</v>
      </c>
      <c r="J15" s="1291">
        <v>0</v>
      </c>
      <c r="K15" s="1291" t="s">
        <v>71</v>
      </c>
      <c r="L15" s="920">
        <v>0</v>
      </c>
      <c r="M15" s="920">
        <v>0</v>
      </c>
      <c r="N15" s="920">
        <v>4521</v>
      </c>
      <c r="O15" s="1291">
        <v>0</v>
      </c>
      <c r="P15" s="1291">
        <v>0</v>
      </c>
      <c r="Q15" s="1291">
        <v>0</v>
      </c>
      <c r="R15" s="1291">
        <v>0</v>
      </c>
      <c r="S15" s="1291">
        <v>0</v>
      </c>
      <c r="T15" s="1291">
        <v>0</v>
      </c>
      <c r="U15" s="1291">
        <v>0</v>
      </c>
      <c r="V15" s="1291">
        <v>0</v>
      </c>
      <c r="W15" s="920">
        <v>1172</v>
      </c>
      <c r="X15" s="1292">
        <v>301599</v>
      </c>
    </row>
    <row r="16" spans="1:24" ht="21.75" customHeight="1" thickBot="1">
      <c r="A16" s="926" t="s">
        <v>42</v>
      </c>
      <c r="B16" s="927">
        <v>16</v>
      </c>
      <c r="C16" s="928">
        <v>5</v>
      </c>
      <c r="D16" s="1293">
        <v>0</v>
      </c>
      <c r="E16" s="928">
        <v>0</v>
      </c>
      <c r="F16" s="1293">
        <v>0</v>
      </c>
      <c r="G16" s="928">
        <v>0</v>
      </c>
      <c r="H16" s="1293">
        <v>12198</v>
      </c>
      <c r="I16" s="928">
        <v>0</v>
      </c>
      <c r="J16" s="1294">
        <v>0</v>
      </c>
      <c r="K16" s="1294" t="s">
        <v>71</v>
      </c>
      <c r="L16" s="928">
        <v>0</v>
      </c>
      <c r="M16" s="928">
        <v>0</v>
      </c>
      <c r="N16" s="928">
        <v>15</v>
      </c>
      <c r="O16" s="1294">
        <v>0</v>
      </c>
      <c r="P16" s="1294">
        <v>0</v>
      </c>
      <c r="Q16" s="1294">
        <v>0</v>
      </c>
      <c r="R16" s="1294">
        <v>0</v>
      </c>
      <c r="S16" s="1294">
        <v>0</v>
      </c>
      <c r="T16" s="1294">
        <v>0</v>
      </c>
      <c r="U16" s="1294">
        <v>0</v>
      </c>
      <c r="V16" s="1294">
        <v>0</v>
      </c>
      <c r="W16" s="928">
        <v>52</v>
      </c>
      <c r="X16" s="1295">
        <v>12286</v>
      </c>
    </row>
    <row r="17" spans="1:24" ht="21.75" customHeight="1">
      <c r="A17" s="889" t="s">
        <v>43</v>
      </c>
      <c r="B17" s="1317">
        <v>2673</v>
      </c>
      <c r="C17" s="891">
        <v>0</v>
      </c>
      <c r="D17" s="1283">
        <v>0</v>
      </c>
      <c r="E17" s="891">
        <v>0</v>
      </c>
      <c r="F17" s="1283">
        <v>949</v>
      </c>
      <c r="G17" s="891">
        <v>302</v>
      </c>
      <c r="H17" s="1283">
        <v>10738</v>
      </c>
      <c r="I17" s="891">
        <v>0</v>
      </c>
      <c r="J17" s="1284">
        <v>0</v>
      </c>
      <c r="K17" s="1284" t="s">
        <v>71</v>
      </c>
      <c r="L17" s="891">
        <v>0</v>
      </c>
      <c r="M17" s="891">
        <v>0</v>
      </c>
      <c r="N17" s="891">
        <v>0</v>
      </c>
      <c r="O17" s="1284">
        <v>0</v>
      </c>
      <c r="P17" s="1284">
        <v>0</v>
      </c>
      <c r="Q17" s="1284">
        <v>0</v>
      </c>
      <c r="R17" s="1284">
        <v>0</v>
      </c>
      <c r="S17" s="1284">
        <v>0</v>
      </c>
      <c r="T17" s="1284">
        <v>0</v>
      </c>
      <c r="U17" s="1284">
        <v>0</v>
      </c>
      <c r="V17" s="1284">
        <v>0</v>
      </c>
      <c r="W17" s="891">
        <v>0</v>
      </c>
      <c r="X17" s="1287">
        <v>14662</v>
      </c>
    </row>
    <row r="18" spans="1:24" ht="21.75" customHeight="1">
      <c r="A18" s="905" t="s">
        <v>44</v>
      </c>
      <c r="B18" s="919">
        <v>16336</v>
      </c>
      <c r="C18" s="920">
        <v>13366</v>
      </c>
      <c r="D18" s="1290">
        <v>0</v>
      </c>
      <c r="E18" s="920">
        <v>0</v>
      </c>
      <c r="F18" s="1290">
        <v>56049</v>
      </c>
      <c r="G18" s="920">
        <v>295</v>
      </c>
      <c r="H18" s="1290">
        <v>29943</v>
      </c>
      <c r="I18" s="920">
        <v>0</v>
      </c>
      <c r="J18" s="1291">
        <v>0</v>
      </c>
      <c r="K18" s="1291" t="s">
        <v>71</v>
      </c>
      <c r="L18" s="920">
        <v>0</v>
      </c>
      <c r="M18" s="920">
        <v>0</v>
      </c>
      <c r="N18" s="920">
        <v>1679</v>
      </c>
      <c r="O18" s="1291">
        <v>0</v>
      </c>
      <c r="P18" s="1291">
        <v>0</v>
      </c>
      <c r="Q18" s="1291">
        <v>0</v>
      </c>
      <c r="R18" s="1291">
        <v>0</v>
      </c>
      <c r="S18" s="1291">
        <v>0</v>
      </c>
      <c r="T18" s="1291">
        <v>0</v>
      </c>
      <c r="U18" s="1291">
        <v>0</v>
      </c>
      <c r="V18" s="1291">
        <v>0</v>
      </c>
      <c r="W18" s="920">
        <v>851</v>
      </c>
      <c r="X18" s="1292">
        <v>118519</v>
      </c>
    </row>
    <row r="19" spans="1:24" ht="21.75" customHeight="1">
      <c r="A19" s="905" t="s">
        <v>45</v>
      </c>
      <c r="B19" s="919">
        <v>27259</v>
      </c>
      <c r="C19" s="920">
        <v>95212</v>
      </c>
      <c r="D19" s="1290">
        <v>22</v>
      </c>
      <c r="E19" s="920">
        <v>0</v>
      </c>
      <c r="F19" s="1290">
        <v>16317</v>
      </c>
      <c r="G19" s="920">
        <v>0</v>
      </c>
      <c r="H19" s="1290">
        <v>37480</v>
      </c>
      <c r="I19" s="920">
        <v>0</v>
      </c>
      <c r="J19" s="1291">
        <v>0</v>
      </c>
      <c r="K19" s="1291" t="s">
        <v>71</v>
      </c>
      <c r="L19" s="920">
        <v>0</v>
      </c>
      <c r="M19" s="920">
        <v>0</v>
      </c>
      <c r="N19" s="920">
        <v>0</v>
      </c>
      <c r="O19" s="1291">
        <v>1800</v>
      </c>
      <c r="P19" s="1291">
        <v>0</v>
      </c>
      <c r="Q19" s="1291">
        <v>0</v>
      </c>
      <c r="R19" s="1291">
        <v>0</v>
      </c>
      <c r="S19" s="1291">
        <v>0</v>
      </c>
      <c r="T19" s="1291">
        <v>0</v>
      </c>
      <c r="U19" s="1291">
        <v>0</v>
      </c>
      <c r="V19" s="1291">
        <v>0</v>
      </c>
      <c r="W19" s="920">
        <v>525</v>
      </c>
      <c r="X19" s="1292">
        <v>178615</v>
      </c>
    </row>
    <row r="20" spans="1:24" ht="21.75" customHeight="1">
      <c r="A20" s="905" t="s">
        <v>46</v>
      </c>
      <c r="B20" s="919">
        <v>8904</v>
      </c>
      <c r="C20" s="920">
        <v>66827</v>
      </c>
      <c r="D20" s="1290">
        <v>145</v>
      </c>
      <c r="E20" s="920">
        <v>0</v>
      </c>
      <c r="F20" s="1290">
        <v>29459</v>
      </c>
      <c r="G20" s="920">
        <v>6904</v>
      </c>
      <c r="H20" s="1290">
        <v>8519</v>
      </c>
      <c r="I20" s="920">
        <v>0</v>
      </c>
      <c r="J20" s="1291">
        <v>0</v>
      </c>
      <c r="K20" s="1291" t="s">
        <v>71</v>
      </c>
      <c r="L20" s="920">
        <v>0</v>
      </c>
      <c r="M20" s="920">
        <v>0</v>
      </c>
      <c r="N20" s="920">
        <v>0</v>
      </c>
      <c r="O20" s="1291">
        <v>57</v>
      </c>
      <c r="P20" s="1291">
        <v>0</v>
      </c>
      <c r="Q20" s="1291">
        <v>0</v>
      </c>
      <c r="R20" s="1291">
        <v>0</v>
      </c>
      <c r="S20" s="1291">
        <v>0</v>
      </c>
      <c r="T20" s="1291">
        <v>0</v>
      </c>
      <c r="U20" s="1291">
        <v>0</v>
      </c>
      <c r="V20" s="1291">
        <v>0</v>
      </c>
      <c r="W20" s="920">
        <v>598</v>
      </c>
      <c r="X20" s="1292">
        <v>121413</v>
      </c>
    </row>
    <row r="21" spans="1:24" ht="21.75" customHeight="1" thickBot="1">
      <c r="A21" s="926" t="s">
        <v>47</v>
      </c>
      <c r="B21" s="927">
        <v>0</v>
      </c>
      <c r="C21" s="928">
        <v>0</v>
      </c>
      <c r="D21" s="1293">
        <v>0</v>
      </c>
      <c r="E21" s="928">
        <v>0</v>
      </c>
      <c r="F21" s="1293">
        <v>232</v>
      </c>
      <c r="G21" s="928">
        <v>0</v>
      </c>
      <c r="H21" s="1293">
        <v>20310</v>
      </c>
      <c r="I21" s="928">
        <v>0</v>
      </c>
      <c r="J21" s="1294">
        <v>0</v>
      </c>
      <c r="K21" s="1294" t="s">
        <v>71</v>
      </c>
      <c r="L21" s="928">
        <v>0</v>
      </c>
      <c r="M21" s="928">
        <v>0</v>
      </c>
      <c r="N21" s="928">
        <v>0</v>
      </c>
      <c r="O21" s="1294">
        <v>0</v>
      </c>
      <c r="P21" s="1294">
        <v>0</v>
      </c>
      <c r="Q21" s="1294">
        <v>0</v>
      </c>
      <c r="R21" s="1294">
        <v>0</v>
      </c>
      <c r="S21" s="1294">
        <v>0</v>
      </c>
      <c r="T21" s="1294">
        <v>0</v>
      </c>
      <c r="U21" s="1294">
        <v>0</v>
      </c>
      <c r="V21" s="1294">
        <v>0</v>
      </c>
      <c r="W21" s="928">
        <v>44</v>
      </c>
      <c r="X21" s="1295">
        <v>20586</v>
      </c>
    </row>
    <row r="22" spans="1:24" ht="21.75" customHeight="1">
      <c r="A22" s="889" t="s">
        <v>48</v>
      </c>
      <c r="B22" s="1317">
        <v>11952</v>
      </c>
      <c r="C22" s="891">
        <v>68733</v>
      </c>
      <c r="D22" s="1283">
        <v>0</v>
      </c>
      <c r="E22" s="891">
        <v>0</v>
      </c>
      <c r="F22" s="1283">
        <v>28984</v>
      </c>
      <c r="G22" s="891">
        <v>0</v>
      </c>
      <c r="H22" s="1283">
        <v>10815</v>
      </c>
      <c r="I22" s="891">
        <v>0</v>
      </c>
      <c r="J22" s="1284">
        <v>0</v>
      </c>
      <c r="K22" s="1284" t="s">
        <v>71</v>
      </c>
      <c r="L22" s="891">
        <v>0</v>
      </c>
      <c r="M22" s="891">
        <v>0</v>
      </c>
      <c r="N22" s="891">
        <v>0</v>
      </c>
      <c r="O22" s="1284">
        <v>0</v>
      </c>
      <c r="P22" s="1284">
        <v>0</v>
      </c>
      <c r="Q22" s="1284">
        <v>0</v>
      </c>
      <c r="R22" s="1284">
        <v>0</v>
      </c>
      <c r="S22" s="1284">
        <v>0</v>
      </c>
      <c r="T22" s="1284">
        <v>0</v>
      </c>
      <c r="U22" s="1284">
        <v>0</v>
      </c>
      <c r="V22" s="1284">
        <v>0</v>
      </c>
      <c r="W22" s="891">
        <v>0</v>
      </c>
      <c r="X22" s="1287">
        <v>120484</v>
      </c>
    </row>
    <row r="23" spans="1:24" ht="21.75" customHeight="1">
      <c r="A23" s="905" t="s">
        <v>49</v>
      </c>
      <c r="B23" s="919">
        <v>3295</v>
      </c>
      <c r="C23" s="920">
        <v>4535</v>
      </c>
      <c r="D23" s="1290">
        <v>0</v>
      </c>
      <c r="E23" s="920">
        <v>0</v>
      </c>
      <c r="F23" s="1290">
        <v>34056</v>
      </c>
      <c r="G23" s="920">
        <v>14731</v>
      </c>
      <c r="H23" s="1290">
        <v>12030</v>
      </c>
      <c r="I23" s="920">
        <v>10</v>
      </c>
      <c r="J23" s="1291">
        <v>0</v>
      </c>
      <c r="K23" s="1291" t="s">
        <v>71</v>
      </c>
      <c r="L23" s="920">
        <v>0</v>
      </c>
      <c r="M23" s="920">
        <v>0</v>
      </c>
      <c r="N23" s="920">
        <v>0</v>
      </c>
      <c r="O23" s="1291">
        <v>0</v>
      </c>
      <c r="P23" s="1291">
        <v>0</v>
      </c>
      <c r="Q23" s="1291">
        <v>0</v>
      </c>
      <c r="R23" s="1291">
        <v>0</v>
      </c>
      <c r="S23" s="1291">
        <v>0</v>
      </c>
      <c r="T23" s="1291">
        <v>0</v>
      </c>
      <c r="U23" s="1291">
        <v>0</v>
      </c>
      <c r="V23" s="1291">
        <v>0</v>
      </c>
      <c r="W23" s="920">
        <v>0</v>
      </c>
      <c r="X23" s="1292">
        <v>68657</v>
      </c>
    </row>
    <row r="24" spans="1:24" ht="21.75" customHeight="1">
      <c r="A24" s="905" t="s">
        <v>50</v>
      </c>
      <c r="B24" s="919">
        <v>2951</v>
      </c>
      <c r="C24" s="920">
        <v>1034</v>
      </c>
      <c r="D24" s="1290">
        <v>0</v>
      </c>
      <c r="E24" s="920">
        <v>0</v>
      </c>
      <c r="F24" s="1290">
        <v>8951</v>
      </c>
      <c r="G24" s="920">
        <v>0</v>
      </c>
      <c r="H24" s="1290">
        <v>9504</v>
      </c>
      <c r="I24" s="920">
        <v>0</v>
      </c>
      <c r="J24" s="1291">
        <v>0</v>
      </c>
      <c r="K24" s="1291" t="s">
        <v>71</v>
      </c>
      <c r="L24" s="920">
        <v>0</v>
      </c>
      <c r="M24" s="920">
        <v>0</v>
      </c>
      <c r="N24" s="920">
        <v>82</v>
      </c>
      <c r="O24" s="1291">
        <v>0</v>
      </c>
      <c r="P24" s="1291">
        <v>0</v>
      </c>
      <c r="Q24" s="1291">
        <v>0</v>
      </c>
      <c r="R24" s="1291">
        <v>0</v>
      </c>
      <c r="S24" s="1291">
        <v>0</v>
      </c>
      <c r="T24" s="1291">
        <v>0</v>
      </c>
      <c r="U24" s="1291">
        <v>0</v>
      </c>
      <c r="V24" s="1291">
        <v>0</v>
      </c>
      <c r="W24" s="920">
        <v>0</v>
      </c>
      <c r="X24" s="1292">
        <v>22522</v>
      </c>
    </row>
    <row r="25" spans="1:24" ht="21.75" customHeight="1" thickBot="1">
      <c r="A25" s="954" t="s">
        <v>51</v>
      </c>
      <c r="B25" s="927">
        <v>0</v>
      </c>
      <c r="C25" s="928">
        <v>1810</v>
      </c>
      <c r="D25" s="1293">
        <v>0</v>
      </c>
      <c r="E25" s="928">
        <v>0</v>
      </c>
      <c r="F25" s="1293">
        <v>928</v>
      </c>
      <c r="G25" s="928">
        <v>0</v>
      </c>
      <c r="H25" s="1293">
        <v>17603</v>
      </c>
      <c r="I25" s="928">
        <v>0</v>
      </c>
      <c r="J25" s="1294">
        <v>0</v>
      </c>
      <c r="K25" s="1294" t="s">
        <v>71</v>
      </c>
      <c r="L25" s="928">
        <v>0</v>
      </c>
      <c r="M25" s="928">
        <v>0</v>
      </c>
      <c r="N25" s="928">
        <v>0</v>
      </c>
      <c r="O25" s="1294">
        <v>1220</v>
      </c>
      <c r="P25" s="1294">
        <v>0</v>
      </c>
      <c r="Q25" s="1294">
        <v>0</v>
      </c>
      <c r="R25" s="1294">
        <v>0</v>
      </c>
      <c r="S25" s="1294">
        <v>0</v>
      </c>
      <c r="T25" s="1294">
        <v>0</v>
      </c>
      <c r="U25" s="1294">
        <v>0</v>
      </c>
      <c r="V25" s="1294">
        <v>0</v>
      </c>
      <c r="W25" s="928">
        <v>364</v>
      </c>
      <c r="X25" s="1295">
        <v>21925</v>
      </c>
    </row>
    <row r="26" spans="1:24" ht="21.75" customHeight="1" thickBot="1">
      <c r="A26" s="964" t="s">
        <v>52</v>
      </c>
      <c r="B26" s="1318">
        <f t="shared" ref="B26:W26" si="0">SUM(B7:B25)</f>
        <v>568452</v>
      </c>
      <c r="C26" s="966">
        <f t="shared" si="0"/>
        <v>2660709</v>
      </c>
      <c r="D26" s="966">
        <f t="shared" si="0"/>
        <v>950</v>
      </c>
      <c r="E26" s="966">
        <f t="shared" si="0"/>
        <v>3673</v>
      </c>
      <c r="F26" s="966">
        <f t="shared" si="0"/>
        <v>602973</v>
      </c>
      <c r="G26" s="966">
        <f t="shared" si="0"/>
        <v>287798</v>
      </c>
      <c r="H26" s="966">
        <f t="shared" si="0"/>
        <v>1521134</v>
      </c>
      <c r="I26" s="966">
        <f t="shared" si="0"/>
        <v>10</v>
      </c>
      <c r="J26" s="966">
        <f t="shared" si="0"/>
        <v>0</v>
      </c>
      <c r="K26" s="966">
        <f t="shared" si="0"/>
        <v>0</v>
      </c>
      <c r="L26" s="966">
        <f t="shared" si="0"/>
        <v>0</v>
      </c>
      <c r="M26" s="966">
        <f t="shared" si="0"/>
        <v>0</v>
      </c>
      <c r="N26" s="966">
        <f t="shared" si="0"/>
        <v>7367</v>
      </c>
      <c r="O26" s="966">
        <f t="shared" si="0"/>
        <v>19316</v>
      </c>
      <c r="P26" s="966">
        <f t="shared" si="0"/>
        <v>130</v>
      </c>
      <c r="Q26" s="966">
        <f t="shared" si="0"/>
        <v>0</v>
      </c>
      <c r="R26" s="966">
        <f t="shared" si="0"/>
        <v>0</v>
      </c>
      <c r="S26" s="966">
        <f t="shared" si="0"/>
        <v>15298</v>
      </c>
      <c r="T26" s="966">
        <f t="shared" si="0"/>
        <v>0</v>
      </c>
      <c r="U26" s="966">
        <f t="shared" si="0"/>
        <v>0</v>
      </c>
      <c r="V26" s="966">
        <f t="shared" si="0"/>
        <v>0</v>
      </c>
      <c r="W26" s="966">
        <f t="shared" si="0"/>
        <v>30413</v>
      </c>
      <c r="X26" s="1302">
        <v>5718223</v>
      </c>
    </row>
    <row r="27" spans="1:24" ht="21.75" customHeight="1">
      <c r="A27" s="889" t="s">
        <v>54</v>
      </c>
      <c r="B27" s="1317">
        <v>908</v>
      </c>
      <c r="C27" s="891">
        <v>139</v>
      </c>
      <c r="D27" s="1283">
        <v>0</v>
      </c>
      <c r="E27" s="891">
        <v>0</v>
      </c>
      <c r="F27" s="1283">
        <v>5</v>
      </c>
      <c r="G27" s="891">
        <v>0</v>
      </c>
      <c r="H27" s="1283">
        <v>6157</v>
      </c>
      <c r="I27" s="891">
        <v>0</v>
      </c>
      <c r="J27" s="1284">
        <v>0</v>
      </c>
      <c r="K27" s="1284" t="s">
        <v>71</v>
      </c>
      <c r="L27" s="891">
        <v>0</v>
      </c>
      <c r="M27" s="891">
        <v>0</v>
      </c>
      <c r="N27" s="891">
        <v>274</v>
      </c>
      <c r="O27" s="1284">
        <v>0</v>
      </c>
      <c r="P27" s="1284">
        <v>0</v>
      </c>
      <c r="Q27" s="1284">
        <v>0</v>
      </c>
      <c r="R27" s="1284">
        <v>0</v>
      </c>
      <c r="S27" s="1284">
        <v>0</v>
      </c>
      <c r="T27" s="1284">
        <v>0</v>
      </c>
      <c r="U27" s="1284">
        <v>0</v>
      </c>
      <c r="V27" s="1284">
        <v>0</v>
      </c>
      <c r="W27" s="891">
        <v>0</v>
      </c>
      <c r="X27" s="1287">
        <v>7483</v>
      </c>
    </row>
    <row r="28" spans="1:24" ht="21.75" customHeight="1">
      <c r="A28" s="905" t="s">
        <v>55</v>
      </c>
      <c r="B28" s="919">
        <v>507</v>
      </c>
      <c r="C28" s="920">
        <v>20671</v>
      </c>
      <c r="D28" s="1290">
        <v>0</v>
      </c>
      <c r="E28" s="920">
        <v>0</v>
      </c>
      <c r="F28" s="1290">
        <v>4927</v>
      </c>
      <c r="G28" s="920">
        <v>12431</v>
      </c>
      <c r="H28" s="1290">
        <v>10214</v>
      </c>
      <c r="I28" s="920">
        <v>0</v>
      </c>
      <c r="J28" s="1291">
        <v>0</v>
      </c>
      <c r="K28" s="1291" t="s">
        <v>71</v>
      </c>
      <c r="L28" s="920">
        <v>0</v>
      </c>
      <c r="M28" s="920">
        <v>0</v>
      </c>
      <c r="N28" s="920">
        <v>903</v>
      </c>
      <c r="O28" s="1291">
        <v>0</v>
      </c>
      <c r="P28" s="1291">
        <v>0</v>
      </c>
      <c r="Q28" s="1291">
        <v>0</v>
      </c>
      <c r="R28" s="1291">
        <v>0</v>
      </c>
      <c r="S28" s="1291">
        <v>0</v>
      </c>
      <c r="T28" s="1291">
        <v>0</v>
      </c>
      <c r="U28" s="1291">
        <v>0</v>
      </c>
      <c r="V28" s="1291">
        <v>0</v>
      </c>
      <c r="W28" s="920">
        <v>104</v>
      </c>
      <c r="X28" s="1292">
        <v>49757</v>
      </c>
    </row>
    <row r="29" spans="1:24" ht="21.75" customHeight="1">
      <c r="A29" s="905" t="s">
        <v>56</v>
      </c>
      <c r="B29" s="919">
        <v>76</v>
      </c>
      <c r="C29" s="920">
        <v>298</v>
      </c>
      <c r="D29" s="1290">
        <v>2</v>
      </c>
      <c r="E29" s="920">
        <v>0</v>
      </c>
      <c r="F29" s="1290">
        <v>5844</v>
      </c>
      <c r="G29" s="920">
        <v>298</v>
      </c>
      <c r="H29" s="1290">
        <v>6621</v>
      </c>
      <c r="I29" s="920">
        <v>0</v>
      </c>
      <c r="J29" s="1291">
        <v>0</v>
      </c>
      <c r="K29" s="1291" t="s">
        <v>71</v>
      </c>
      <c r="L29" s="920">
        <v>0</v>
      </c>
      <c r="M29" s="920">
        <v>0</v>
      </c>
      <c r="N29" s="920">
        <v>235</v>
      </c>
      <c r="O29" s="1291">
        <v>0</v>
      </c>
      <c r="P29" s="1291">
        <v>0</v>
      </c>
      <c r="Q29" s="1291">
        <v>0</v>
      </c>
      <c r="R29" s="1291">
        <v>0</v>
      </c>
      <c r="S29" s="1291">
        <v>0</v>
      </c>
      <c r="T29" s="1291">
        <v>0</v>
      </c>
      <c r="U29" s="1291">
        <v>0</v>
      </c>
      <c r="V29" s="1291">
        <v>0</v>
      </c>
      <c r="W29" s="920">
        <v>10</v>
      </c>
      <c r="X29" s="1292">
        <v>13384</v>
      </c>
    </row>
    <row r="30" spans="1:24" ht="21.75" customHeight="1" thickBot="1">
      <c r="A30" s="926" t="s">
        <v>57</v>
      </c>
      <c r="B30" s="927">
        <v>0</v>
      </c>
      <c r="C30" s="928">
        <v>0</v>
      </c>
      <c r="D30" s="1293">
        <v>0</v>
      </c>
      <c r="E30" s="928">
        <v>0</v>
      </c>
      <c r="F30" s="1293">
        <v>6836</v>
      </c>
      <c r="G30" s="928">
        <v>0</v>
      </c>
      <c r="H30" s="1293">
        <v>4493</v>
      </c>
      <c r="I30" s="928">
        <v>0</v>
      </c>
      <c r="J30" s="1294">
        <v>0</v>
      </c>
      <c r="K30" s="1294" t="s">
        <v>71</v>
      </c>
      <c r="L30" s="928">
        <v>0</v>
      </c>
      <c r="M30" s="928">
        <v>0</v>
      </c>
      <c r="N30" s="928">
        <v>0</v>
      </c>
      <c r="O30" s="1294">
        <v>180</v>
      </c>
      <c r="P30" s="1294">
        <v>0</v>
      </c>
      <c r="Q30" s="1294">
        <v>0</v>
      </c>
      <c r="R30" s="1294">
        <v>0</v>
      </c>
      <c r="S30" s="1294">
        <v>0</v>
      </c>
      <c r="T30" s="1294">
        <v>0</v>
      </c>
      <c r="U30" s="1294">
        <v>0</v>
      </c>
      <c r="V30" s="1294">
        <v>0</v>
      </c>
      <c r="W30" s="928">
        <v>0</v>
      </c>
      <c r="X30" s="1295">
        <v>11509</v>
      </c>
    </row>
    <row r="31" spans="1:24" ht="21.75" customHeight="1">
      <c r="A31" s="889" t="s">
        <v>58</v>
      </c>
      <c r="B31" s="1317">
        <v>1153</v>
      </c>
      <c r="C31" s="891">
        <v>3140</v>
      </c>
      <c r="D31" s="1283">
        <v>0</v>
      </c>
      <c r="E31" s="891">
        <v>0</v>
      </c>
      <c r="F31" s="1283">
        <v>1370</v>
      </c>
      <c r="G31" s="891">
        <v>136</v>
      </c>
      <c r="H31" s="1283">
        <v>1648</v>
      </c>
      <c r="I31" s="891">
        <v>0</v>
      </c>
      <c r="J31" s="1284">
        <v>0</v>
      </c>
      <c r="K31" s="1284" t="s">
        <v>71</v>
      </c>
      <c r="L31" s="891">
        <v>0</v>
      </c>
      <c r="M31" s="891">
        <v>0</v>
      </c>
      <c r="N31" s="891">
        <v>0</v>
      </c>
      <c r="O31" s="1284">
        <v>0</v>
      </c>
      <c r="P31" s="1284">
        <v>0</v>
      </c>
      <c r="Q31" s="1284">
        <v>0</v>
      </c>
      <c r="R31" s="1284">
        <v>0</v>
      </c>
      <c r="S31" s="1284">
        <v>0</v>
      </c>
      <c r="T31" s="1284">
        <v>0</v>
      </c>
      <c r="U31" s="1284">
        <v>0</v>
      </c>
      <c r="V31" s="1284">
        <v>0</v>
      </c>
      <c r="W31" s="891">
        <v>0</v>
      </c>
      <c r="X31" s="1287">
        <v>7447</v>
      </c>
    </row>
    <row r="32" spans="1:24" ht="21.75" customHeight="1">
      <c r="A32" s="905" t="s">
        <v>59</v>
      </c>
      <c r="B32" s="919">
        <v>2094</v>
      </c>
      <c r="C32" s="920">
        <v>5707</v>
      </c>
      <c r="D32" s="1290">
        <v>0</v>
      </c>
      <c r="E32" s="920">
        <v>0</v>
      </c>
      <c r="F32" s="1290">
        <v>635</v>
      </c>
      <c r="G32" s="920">
        <v>42</v>
      </c>
      <c r="H32" s="1290">
        <v>3866</v>
      </c>
      <c r="I32" s="920">
        <v>0</v>
      </c>
      <c r="J32" s="1291">
        <v>0</v>
      </c>
      <c r="K32" s="1291" t="s">
        <v>71</v>
      </c>
      <c r="L32" s="920">
        <v>0</v>
      </c>
      <c r="M32" s="920">
        <v>0</v>
      </c>
      <c r="N32" s="920">
        <v>0</v>
      </c>
      <c r="O32" s="1291">
        <v>0</v>
      </c>
      <c r="P32" s="1291">
        <v>0</v>
      </c>
      <c r="Q32" s="1291">
        <v>0</v>
      </c>
      <c r="R32" s="1291">
        <v>0</v>
      </c>
      <c r="S32" s="1291">
        <v>0</v>
      </c>
      <c r="T32" s="1291">
        <v>0</v>
      </c>
      <c r="U32" s="1291">
        <v>0</v>
      </c>
      <c r="V32" s="1291">
        <v>0</v>
      </c>
      <c r="W32" s="920">
        <v>0</v>
      </c>
      <c r="X32" s="1292">
        <v>12344</v>
      </c>
    </row>
    <row r="33" spans="1:24" ht="21.75" customHeight="1">
      <c r="A33" s="905" t="s">
        <v>60</v>
      </c>
      <c r="B33" s="919">
        <v>1438</v>
      </c>
      <c r="C33" s="920">
        <v>3919</v>
      </c>
      <c r="D33" s="1290">
        <v>0</v>
      </c>
      <c r="E33" s="920">
        <v>0</v>
      </c>
      <c r="F33" s="1290">
        <v>0</v>
      </c>
      <c r="G33" s="920">
        <v>0</v>
      </c>
      <c r="H33" s="1290">
        <v>2345</v>
      </c>
      <c r="I33" s="920">
        <v>0</v>
      </c>
      <c r="J33" s="1291">
        <v>0</v>
      </c>
      <c r="K33" s="1291" t="s">
        <v>71</v>
      </c>
      <c r="L33" s="920">
        <v>0</v>
      </c>
      <c r="M33" s="920">
        <v>0</v>
      </c>
      <c r="N33" s="920">
        <v>0</v>
      </c>
      <c r="O33" s="1291">
        <v>0</v>
      </c>
      <c r="P33" s="1291">
        <v>0</v>
      </c>
      <c r="Q33" s="1291">
        <v>0</v>
      </c>
      <c r="R33" s="1291">
        <v>0</v>
      </c>
      <c r="S33" s="1291">
        <v>0</v>
      </c>
      <c r="T33" s="1291">
        <v>0</v>
      </c>
      <c r="U33" s="1291">
        <v>0</v>
      </c>
      <c r="V33" s="1291">
        <v>0</v>
      </c>
      <c r="W33" s="920">
        <v>0</v>
      </c>
      <c r="X33" s="1292">
        <v>7702</v>
      </c>
    </row>
    <row r="34" spans="1:24" ht="21.75" customHeight="1">
      <c r="A34" s="905" t="s">
        <v>61</v>
      </c>
      <c r="B34" s="919">
        <v>335</v>
      </c>
      <c r="C34" s="920">
        <v>862</v>
      </c>
      <c r="D34" s="1290">
        <v>0</v>
      </c>
      <c r="E34" s="920">
        <v>0</v>
      </c>
      <c r="F34" s="1290">
        <v>0</v>
      </c>
      <c r="G34" s="920">
        <v>0</v>
      </c>
      <c r="H34" s="1290">
        <v>2144</v>
      </c>
      <c r="I34" s="920">
        <v>0</v>
      </c>
      <c r="J34" s="1291">
        <v>0</v>
      </c>
      <c r="K34" s="1291" t="s">
        <v>71</v>
      </c>
      <c r="L34" s="920">
        <v>0</v>
      </c>
      <c r="M34" s="920">
        <v>0</v>
      </c>
      <c r="N34" s="920">
        <v>0</v>
      </c>
      <c r="O34" s="1291">
        <v>0</v>
      </c>
      <c r="P34" s="1291">
        <v>0</v>
      </c>
      <c r="Q34" s="1291">
        <v>0</v>
      </c>
      <c r="R34" s="1291">
        <v>0</v>
      </c>
      <c r="S34" s="1291">
        <v>60</v>
      </c>
      <c r="T34" s="1291">
        <v>0</v>
      </c>
      <c r="U34" s="1291">
        <v>0</v>
      </c>
      <c r="V34" s="1291">
        <v>0</v>
      </c>
      <c r="W34" s="920">
        <v>0</v>
      </c>
      <c r="X34" s="1292">
        <v>3401</v>
      </c>
    </row>
    <row r="35" spans="1:24" ht="21.75" customHeight="1" thickBot="1">
      <c r="A35" s="926" t="s">
        <v>62</v>
      </c>
      <c r="B35" s="927">
        <v>0</v>
      </c>
      <c r="C35" s="928">
        <v>0</v>
      </c>
      <c r="D35" s="1293">
        <v>0</v>
      </c>
      <c r="E35" s="928">
        <v>0</v>
      </c>
      <c r="F35" s="1293">
        <v>3951</v>
      </c>
      <c r="G35" s="928">
        <v>229</v>
      </c>
      <c r="H35" s="1293">
        <v>3136</v>
      </c>
      <c r="I35" s="928">
        <v>0</v>
      </c>
      <c r="J35" s="1294">
        <v>0</v>
      </c>
      <c r="K35" s="1294" t="s">
        <v>71</v>
      </c>
      <c r="L35" s="928">
        <v>0</v>
      </c>
      <c r="M35" s="928">
        <v>0</v>
      </c>
      <c r="N35" s="928">
        <v>0</v>
      </c>
      <c r="O35" s="1294">
        <v>0</v>
      </c>
      <c r="P35" s="1294">
        <v>0</v>
      </c>
      <c r="Q35" s="1294">
        <v>0</v>
      </c>
      <c r="R35" s="1294">
        <v>0</v>
      </c>
      <c r="S35" s="1294">
        <v>0</v>
      </c>
      <c r="T35" s="1294">
        <v>0</v>
      </c>
      <c r="U35" s="1294">
        <v>0</v>
      </c>
      <c r="V35" s="1294">
        <v>0</v>
      </c>
      <c r="W35" s="928">
        <v>0</v>
      </c>
      <c r="X35" s="1295">
        <v>7316</v>
      </c>
    </row>
    <row r="36" spans="1:24" ht="21.75" customHeight="1">
      <c r="A36" s="889" t="s">
        <v>63</v>
      </c>
      <c r="B36" s="1317">
        <v>5463</v>
      </c>
      <c r="C36" s="891">
        <v>3732</v>
      </c>
      <c r="D36" s="1283">
        <v>0</v>
      </c>
      <c r="E36" s="891">
        <v>0</v>
      </c>
      <c r="F36" s="1283">
        <v>1421</v>
      </c>
      <c r="G36" s="891">
        <v>35</v>
      </c>
      <c r="H36" s="1283">
        <v>1502</v>
      </c>
      <c r="I36" s="891">
        <v>0</v>
      </c>
      <c r="J36" s="1284">
        <v>0</v>
      </c>
      <c r="K36" s="1284" t="s">
        <v>71</v>
      </c>
      <c r="L36" s="891">
        <v>0</v>
      </c>
      <c r="M36" s="891">
        <v>0</v>
      </c>
      <c r="N36" s="891">
        <v>0</v>
      </c>
      <c r="O36" s="1284">
        <v>102</v>
      </c>
      <c r="P36" s="1284">
        <v>0</v>
      </c>
      <c r="Q36" s="1284">
        <v>0</v>
      </c>
      <c r="R36" s="1284">
        <v>0</v>
      </c>
      <c r="S36" s="1284">
        <v>0</v>
      </c>
      <c r="T36" s="1284">
        <v>0</v>
      </c>
      <c r="U36" s="1284">
        <v>0</v>
      </c>
      <c r="V36" s="1284">
        <v>0</v>
      </c>
      <c r="W36" s="891">
        <v>0</v>
      </c>
      <c r="X36" s="1287">
        <v>12255</v>
      </c>
    </row>
    <row r="37" spans="1:24" ht="21.75" customHeight="1">
      <c r="A37" s="905" t="s">
        <v>64</v>
      </c>
      <c r="B37" s="919">
        <v>588</v>
      </c>
      <c r="C37" s="920">
        <v>1068</v>
      </c>
      <c r="D37" s="1290">
        <v>0</v>
      </c>
      <c r="E37" s="920">
        <v>0</v>
      </c>
      <c r="F37" s="1290">
        <v>970</v>
      </c>
      <c r="G37" s="920">
        <v>0</v>
      </c>
      <c r="H37" s="1290">
        <v>626</v>
      </c>
      <c r="I37" s="920">
        <v>0</v>
      </c>
      <c r="J37" s="1291">
        <v>0</v>
      </c>
      <c r="K37" s="1291" t="s">
        <v>71</v>
      </c>
      <c r="L37" s="920">
        <v>0</v>
      </c>
      <c r="M37" s="920">
        <v>0</v>
      </c>
      <c r="N37" s="920">
        <v>0</v>
      </c>
      <c r="O37" s="1291">
        <v>0</v>
      </c>
      <c r="P37" s="1291">
        <v>0</v>
      </c>
      <c r="Q37" s="1291">
        <v>0</v>
      </c>
      <c r="R37" s="1291">
        <v>0</v>
      </c>
      <c r="S37" s="1291">
        <v>0</v>
      </c>
      <c r="T37" s="1291">
        <v>0</v>
      </c>
      <c r="U37" s="1291">
        <v>0</v>
      </c>
      <c r="V37" s="1291">
        <v>0</v>
      </c>
      <c r="W37" s="920">
        <v>440</v>
      </c>
      <c r="X37" s="1292">
        <v>3692</v>
      </c>
    </row>
    <row r="38" spans="1:24" ht="21.75" customHeight="1">
      <c r="A38" s="905" t="s">
        <v>65</v>
      </c>
      <c r="B38" s="919">
        <v>2151</v>
      </c>
      <c r="C38" s="920">
        <v>3328</v>
      </c>
      <c r="D38" s="1290">
        <v>0</v>
      </c>
      <c r="E38" s="920">
        <v>0</v>
      </c>
      <c r="F38" s="1290">
        <v>1892</v>
      </c>
      <c r="G38" s="920">
        <v>0</v>
      </c>
      <c r="H38" s="1290">
        <v>2013</v>
      </c>
      <c r="I38" s="920">
        <v>0</v>
      </c>
      <c r="J38" s="1291">
        <v>0</v>
      </c>
      <c r="K38" s="1291" t="s">
        <v>71</v>
      </c>
      <c r="L38" s="920">
        <v>0</v>
      </c>
      <c r="M38" s="920">
        <v>0</v>
      </c>
      <c r="N38" s="920">
        <v>6</v>
      </c>
      <c r="O38" s="1291">
        <v>0</v>
      </c>
      <c r="P38" s="1291">
        <v>0</v>
      </c>
      <c r="Q38" s="1291">
        <v>0</v>
      </c>
      <c r="R38" s="1291">
        <v>0</v>
      </c>
      <c r="S38" s="1291">
        <v>0</v>
      </c>
      <c r="T38" s="1291">
        <v>0</v>
      </c>
      <c r="U38" s="1291">
        <v>0</v>
      </c>
      <c r="V38" s="1291">
        <v>0</v>
      </c>
      <c r="W38" s="920">
        <v>1935</v>
      </c>
      <c r="X38" s="1292">
        <v>11325</v>
      </c>
    </row>
    <row r="39" spans="1:24" ht="21.75" customHeight="1">
      <c r="A39" s="905" t="s">
        <v>66</v>
      </c>
      <c r="B39" s="919">
        <v>8749</v>
      </c>
      <c r="C39" s="920">
        <v>15839</v>
      </c>
      <c r="D39" s="1290">
        <v>0</v>
      </c>
      <c r="E39" s="920">
        <v>0</v>
      </c>
      <c r="F39" s="1290">
        <v>2659</v>
      </c>
      <c r="G39" s="920">
        <v>0</v>
      </c>
      <c r="H39" s="1290">
        <v>1151</v>
      </c>
      <c r="I39" s="920">
        <v>0</v>
      </c>
      <c r="J39" s="1291">
        <v>0</v>
      </c>
      <c r="K39" s="1291" t="s">
        <v>71</v>
      </c>
      <c r="L39" s="920">
        <v>0</v>
      </c>
      <c r="M39" s="920">
        <v>0</v>
      </c>
      <c r="N39" s="920">
        <v>17</v>
      </c>
      <c r="O39" s="1291">
        <v>0</v>
      </c>
      <c r="P39" s="1291">
        <v>0</v>
      </c>
      <c r="Q39" s="1291">
        <v>0</v>
      </c>
      <c r="R39" s="1291">
        <v>0</v>
      </c>
      <c r="S39" s="1291">
        <v>0</v>
      </c>
      <c r="T39" s="1291">
        <v>0</v>
      </c>
      <c r="U39" s="1291">
        <v>0</v>
      </c>
      <c r="V39" s="1291">
        <v>0</v>
      </c>
      <c r="W39" s="920">
        <v>0</v>
      </c>
      <c r="X39" s="1292">
        <v>28415</v>
      </c>
    </row>
    <row r="40" spans="1:24" ht="21.75" customHeight="1" thickBot="1">
      <c r="A40" s="926" t="s">
        <v>67</v>
      </c>
      <c r="B40" s="927">
        <v>104</v>
      </c>
      <c r="C40" s="928">
        <v>225</v>
      </c>
      <c r="D40" s="1293">
        <v>0</v>
      </c>
      <c r="E40" s="928">
        <v>0</v>
      </c>
      <c r="F40" s="1293">
        <v>532</v>
      </c>
      <c r="G40" s="928">
        <v>5</v>
      </c>
      <c r="H40" s="1293">
        <v>290</v>
      </c>
      <c r="I40" s="928">
        <v>0</v>
      </c>
      <c r="J40" s="1294">
        <v>0</v>
      </c>
      <c r="K40" s="1294" t="s">
        <v>71</v>
      </c>
      <c r="L40" s="928">
        <v>0</v>
      </c>
      <c r="M40" s="928">
        <v>0</v>
      </c>
      <c r="N40" s="928">
        <v>0</v>
      </c>
      <c r="O40" s="1294">
        <v>37</v>
      </c>
      <c r="P40" s="1294">
        <v>0</v>
      </c>
      <c r="Q40" s="1294">
        <v>0</v>
      </c>
      <c r="R40" s="1294">
        <v>0</v>
      </c>
      <c r="S40" s="1294">
        <v>0</v>
      </c>
      <c r="T40" s="1294">
        <v>0</v>
      </c>
      <c r="U40" s="1294">
        <v>0</v>
      </c>
      <c r="V40" s="1294">
        <v>0</v>
      </c>
      <c r="W40" s="928">
        <v>32</v>
      </c>
      <c r="X40" s="1295">
        <v>1225</v>
      </c>
    </row>
    <row r="41" spans="1:24" ht="21.75" customHeight="1" thickBot="1">
      <c r="A41" s="964" t="s">
        <v>68</v>
      </c>
      <c r="B41" s="965">
        <f t="shared" ref="B41:W41" si="1">SUM(B27:B40)</f>
        <v>23566</v>
      </c>
      <c r="C41" s="966">
        <f t="shared" si="1"/>
        <v>58928</v>
      </c>
      <c r="D41" s="966">
        <f t="shared" si="1"/>
        <v>2</v>
      </c>
      <c r="E41" s="966">
        <f t="shared" si="1"/>
        <v>0</v>
      </c>
      <c r="F41" s="966">
        <f t="shared" si="1"/>
        <v>31042</v>
      </c>
      <c r="G41" s="966">
        <f t="shared" si="1"/>
        <v>13176</v>
      </c>
      <c r="H41" s="966">
        <f t="shared" si="1"/>
        <v>46206</v>
      </c>
      <c r="I41" s="966">
        <f t="shared" si="1"/>
        <v>0</v>
      </c>
      <c r="J41" s="966">
        <f t="shared" si="1"/>
        <v>0</v>
      </c>
      <c r="K41" s="966">
        <f t="shared" si="1"/>
        <v>0</v>
      </c>
      <c r="L41" s="966">
        <f t="shared" si="1"/>
        <v>0</v>
      </c>
      <c r="M41" s="966">
        <f t="shared" si="1"/>
        <v>0</v>
      </c>
      <c r="N41" s="966">
        <f t="shared" si="1"/>
        <v>1435</v>
      </c>
      <c r="O41" s="966">
        <f t="shared" si="1"/>
        <v>319</v>
      </c>
      <c r="P41" s="966">
        <f t="shared" si="1"/>
        <v>0</v>
      </c>
      <c r="Q41" s="966">
        <f t="shared" si="1"/>
        <v>0</v>
      </c>
      <c r="R41" s="966">
        <f t="shared" si="1"/>
        <v>0</v>
      </c>
      <c r="S41" s="966">
        <f t="shared" si="1"/>
        <v>60</v>
      </c>
      <c r="T41" s="966">
        <f t="shared" si="1"/>
        <v>0</v>
      </c>
      <c r="U41" s="966">
        <f t="shared" si="1"/>
        <v>0</v>
      </c>
      <c r="V41" s="966">
        <f t="shared" si="1"/>
        <v>0</v>
      </c>
      <c r="W41" s="966">
        <f t="shared" si="1"/>
        <v>2521</v>
      </c>
      <c r="X41" s="1302">
        <v>177255</v>
      </c>
    </row>
    <row r="42" spans="1:24" ht="21.75" customHeight="1" thickBot="1">
      <c r="A42" s="1319" t="s">
        <v>69</v>
      </c>
      <c r="B42" s="1320">
        <f>B26+B41</f>
        <v>592018</v>
      </c>
      <c r="C42" s="966">
        <f>C26+C41</f>
        <v>2719637</v>
      </c>
      <c r="D42" s="966">
        <f t="shared" ref="D42:V42" si="2">D26+D41</f>
        <v>952</v>
      </c>
      <c r="E42" s="966">
        <f t="shared" si="2"/>
        <v>3673</v>
      </c>
      <c r="F42" s="966">
        <f>F26+F41</f>
        <v>634015</v>
      </c>
      <c r="G42" s="966">
        <f t="shared" si="2"/>
        <v>300974</v>
      </c>
      <c r="H42" s="966">
        <f t="shared" si="2"/>
        <v>1567340</v>
      </c>
      <c r="I42" s="966">
        <f t="shared" si="2"/>
        <v>10</v>
      </c>
      <c r="J42" s="966">
        <f t="shared" si="2"/>
        <v>0</v>
      </c>
      <c r="K42" s="966">
        <f t="shared" si="2"/>
        <v>0</v>
      </c>
      <c r="L42" s="966">
        <f t="shared" si="2"/>
        <v>0</v>
      </c>
      <c r="M42" s="966">
        <f t="shared" si="2"/>
        <v>0</v>
      </c>
      <c r="N42" s="966">
        <f t="shared" si="2"/>
        <v>8802</v>
      </c>
      <c r="O42" s="966">
        <f t="shared" si="2"/>
        <v>19635</v>
      </c>
      <c r="P42" s="966">
        <f t="shared" si="2"/>
        <v>130</v>
      </c>
      <c r="Q42" s="966">
        <f t="shared" si="2"/>
        <v>0</v>
      </c>
      <c r="R42" s="966">
        <f t="shared" si="2"/>
        <v>0</v>
      </c>
      <c r="S42" s="966">
        <f t="shared" si="2"/>
        <v>15358</v>
      </c>
      <c r="T42" s="966">
        <f t="shared" si="2"/>
        <v>0</v>
      </c>
      <c r="U42" s="966">
        <f t="shared" si="2"/>
        <v>0</v>
      </c>
      <c r="V42" s="966">
        <f t="shared" si="2"/>
        <v>0</v>
      </c>
      <c r="W42" s="966">
        <f>W26+W41</f>
        <v>32934</v>
      </c>
      <c r="X42" s="1302">
        <v>5895478</v>
      </c>
    </row>
    <row r="43" spans="1:24" ht="15" customHeight="1">
      <c r="A43" s="691" t="s">
        <v>457</v>
      </c>
      <c r="G43" s="691"/>
      <c r="H43" s="691"/>
      <c r="I43" s="691"/>
      <c r="J43" s="691"/>
      <c r="K43" s="691"/>
      <c r="L43" s="691"/>
      <c r="M43" s="691"/>
      <c r="N43" s="691"/>
      <c r="O43" s="691"/>
      <c r="P43" s="691"/>
      <c r="Q43" s="691"/>
      <c r="R43" s="691"/>
      <c r="S43" s="691"/>
      <c r="T43" s="691"/>
      <c r="U43" s="691"/>
      <c r="V43" s="691"/>
      <c r="W43" s="691"/>
      <c r="X43" s="691"/>
    </row>
    <row r="44" spans="1:24" ht="15" customHeight="1">
      <c r="A44" s="691"/>
    </row>
  </sheetData>
  <mergeCells count="18">
    <mergeCell ref="W5:W6"/>
    <mergeCell ref="X5:X6"/>
    <mergeCell ref="J5:J6"/>
    <mergeCell ref="K5:K6"/>
    <mergeCell ref="L5:L6"/>
    <mergeCell ref="M5:M6"/>
    <mergeCell ref="N5:O5"/>
    <mergeCell ref="P5:V5"/>
    <mergeCell ref="C4:L4"/>
    <mergeCell ref="O4:T4"/>
    <mergeCell ref="B5:B6"/>
    <mergeCell ref="C5:C6"/>
    <mergeCell ref="D5:D6"/>
    <mergeCell ref="E5:E6"/>
    <mergeCell ref="F5:F6"/>
    <mergeCell ref="G5:G6"/>
    <mergeCell ref="H5:H6"/>
    <mergeCell ref="I5:I6"/>
  </mergeCells>
  <phoneticPr fontId="11"/>
  <conditionalFormatting sqref="A1:D1048576 E42:E1048576 E1:E38 F1:H1048576 I43:J1048576 I1:J38 E40 I40:J40 K1:V1048576 W1:X38 X40:X1048576 W40 W42:W1048576 Y1:XFD1048576">
    <cfRule type="cellIs" dxfId="12" priority="10" operator="lessThanOrEqual">
      <formula>0</formula>
    </cfRule>
  </conditionalFormatting>
  <conditionalFormatting sqref="W39">
    <cfRule type="cellIs" dxfId="11" priority="9" operator="lessThanOrEqual">
      <formula>0</formula>
    </cfRule>
  </conditionalFormatting>
  <conditionalFormatting sqref="I39:J39">
    <cfRule type="cellIs" dxfId="10" priority="8" operator="lessThanOrEqual">
      <formula>0</formula>
    </cfRule>
  </conditionalFormatting>
  <conditionalFormatting sqref="E39">
    <cfRule type="cellIs" dxfId="9" priority="7" operator="lessThanOrEqual">
      <formula>0</formula>
    </cfRule>
  </conditionalFormatting>
  <conditionalFormatting sqref="E41">
    <cfRule type="cellIs" dxfId="8" priority="6" operator="lessThanOrEqual">
      <formula>0</formula>
    </cfRule>
  </conditionalFormatting>
  <conditionalFormatting sqref="J41">
    <cfRule type="cellIs" dxfId="7" priority="5" operator="lessThanOrEqual">
      <formula>0</formula>
    </cfRule>
  </conditionalFormatting>
  <conditionalFormatting sqref="J42">
    <cfRule type="cellIs" dxfId="6" priority="4" operator="lessThanOrEqual">
      <formula>0</formula>
    </cfRule>
  </conditionalFormatting>
  <conditionalFormatting sqref="I41">
    <cfRule type="cellIs" dxfId="5" priority="3" operator="lessThanOrEqual">
      <formula>0</formula>
    </cfRule>
  </conditionalFormatting>
  <pageMargins left="0.7" right="0.7" top="0.75" bottom="0.75" header="0.3" footer="0.3"/>
  <pageSetup paperSize="9" scale="70" orientation="portrait" horizontalDpi="1200" verticalDpi="1200" r:id="rId1"/>
  <colBreaks count="1" manualBreakCount="1">
    <brk id="13" max="42"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6"/>
  <sheetViews>
    <sheetView topLeftCell="A5" zoomScaleNormal="100" zoomScaleSheetLayoutView="100" workbookViewId="0">
      <selection activeCell="AO30" sqref="AO30"/>
    </sheetView>
  </sheetViews>
  <sheetFormatPr defaultColWidth="9" defaultRowHeight="19.5"/>
  <cols>
    <col min="1" max="1" width="9.625" style="1469" customWidth="1"/>
    <col min="2" max="2" width="14.625" style="1470" customWidth="1"/>
    <col min="3" max="10" width="3" style="1471" customWidth="1"/>
    <col min="11" max="11" width="3.125" style="1471" customWidth="1"/>
    <col min="12" max="12" width="3" style="1471" customWidth="1"/>
    <col min="13" max="13" width="11.125" style="1471" bestFit="1" customWidth="1"/>
    <col min="14" max="16" width="9.375" style="1471" customWidth="1"/>
    <col min="17" max="17" width="4.5" style="1471" customWidth="1"/>
    <col min="18" max="18" width="27.375" style="1635" hidden="1" customWidth="1"/>
    <col min="19" max="19" width="13.625" style="1635" hidden="1" customWidth="1"/>
    <col min="20" max="22" width="8.625" style="1635" hidden="1" customWidth="1"/>
    <col min="23" max="23" width="6.625" style="1633" hidden="1" customWidth="1"/>
    <col min="24" max="24" width="3.25" style="1634" hidden="1" customWidth="1"/>
    <col min="25" max="25" width="25.625" style="1635" hidden="1" customWidth="1"/>
    <col min="26" max="26" width="9" style="1635" hidden="1" customWidth="1"/>
    <col min="27" max="27" width="11.625" style="1635" hidden="1" customWidth="1"/>
    <col min="28" max="31" width="9" style="1635" hidden="1" customWidth="1"/>
    <col min="32" max="32" width="9" style="1636" hidden="1" customWidth="1"/>
    <col min="33" max="36" width="0" style="1471" hidden="1" customWidth="1"/>
    <col min="37" max="16384" width="9" style="1471"/>
  </cols>
  <sheetData>
    <row r="1" spans="1:33" s="1322" customFormat="1" ht="21.75" customHeight="1" thickBot="1">
      <c r="A1" s="1321" t="s">
        <v>458</v>
      </c>
      <c r="R1" s="1623"/>
      <c r="S1" s="1623"/>
      <c r="T1" s="1623"/>
      <c r="U1" s="1623"/>
      <c r="V1" s="1623"/>
      <c r="W1" s="1624"/>
      <c r="X1" s="1623"/>
      <c r="Y1" s="1623"/>
      <c r="Z1" s="1623"/>
      <c r="AA1" s="1623"/>
      <c r="AB1" s="1623"/>
      <c r="AC1" s="1623"/>
      <c r="AD1" s="1623"/>
      <c r="AE1" s="1623"/>
      <c r="AF1" s="1624"/>
    </row>
    <row r="2" spans="1:33" s="1328" customFormat="1" ht="18" customHeight="1">
      <c r="A2" s="1986" t="s">
        <v>459</v>
      </c>
      <c r="B2" s="1323"/>
      <c r="C2" s="1989" t="s">
        <v>460</v>
      </c>
      <c r="D2" s="1990"/>
      <c r="E2" s="1990"/>
      <c r="F2" s="1990"/>
      <c r="G2" s="1990"/>
      <c r="H2" s="1991"/>
      <c r="I2" s="1992" t="s">
        <v>461</v>
      </c>
      <c r="J2" s="1993"/>
      <c r="K2" s="1993"/>
      <c r="L2" s="1994"/>
      <c r="M2" s="1324"/>
      <c r="N2" s="1325"/>
      <c r="O2" s="1326"/>
      <c r="P2" s="1327"/>
      <c r="Q2" s="1327"/>
      <c r="R2" s="1637"/>
      <c r="S2" s="1638"/>
      <c r="T2" s="1638"/>
      <c r="U2" s="1638"/>
      <c r="V2" s="1638"/>
      <c r="W2" s="1639"/>
      <c r="X2" s="1637"/>
      <c r="Y2" s="1637"/>
      <c r="Z2" s="1637"/>
      <c r="AA2" s="1637"/>
      <c r="AB2" s="1637"/>
      <c r="AC2" s="1637"/>
      <c r="AD2" s="1625"/>
      <c r="AE2" s="1625"/>
      <c r="AF2" s="1626"/>
    </row>
    <row r="3" spans="1:33" s="1328" customFormat="1" ht="18" customHeight="1">
      <c r="A3" s="1987"/>
      <c r="B3" s="1329"/>
      <c r="C3" s="1995" t="s">
        <v>462</v>
      </c>
      <c r="D3" s="1996"/>
      <c r="E3" s="1997" t="s">
        <v>463</v>
      </c>
      <c r="F3" s="1998"/>
      <c r="G3" s="1999" t="s">
        <v>464</v>
      </c>
      <c r="H3" s="1998"/>
      <c r="I3" s="2000" t="s">
        <v>465</v>
      </c>
      <c r="J3" s="2001"/>
      <c r="K3" s="2001"/>
      <c r="L3" s="2002"/>
      <c r="M3" s="2025" t="s">
        <v>466</v>
      </c>
      <c r="N3" s="1330" t="s">
        <v>467</v>
      </c>
      <c r="O3" s="2026" t="s">
        <v>468</v>
      </c>
      <c r="P3" s="2027" t="s">
        <v>469</v>
      </c>
      <c r="Q3" s="2027" t="s">
        <v>470</v>
      </c>
      <c r="R3" s="1637"/>
      <c r="S3" s="2029" t="s">
        <v>471</v>
      </c>
      <c r="T3" s="1640" t="s">
        <v>467</v>
      </c>
      <c r="U3" s="2011" t="s">
        <v>468</v>
      </c>
      <c r="V3" s="2011" t="s">
        <v>469</v>
      </c>
      <c r="W3" s="1639"/>
      <c r="X3" s="1637"/>
      <c r="Y3" s="1637"/>
      <c r="Z3" s="1637"/>
      <c r="AA3" s="1637"/>
      <c r="AB3" s="1637"/>
      <c r="AC3" s="1637"/>
      <c r="AD3" s="1625"/>
      <c r="AE3" s="1625"/>
      <c r="AF3" s="1626"/>
    </row>
    <row r="4" spans="1:33" s="1328" customFormat="1" ht="17.100000000000001" customHeight="1">
      <c r="A4" s="1987"/>
      <c r="B4" s="1329" t="s">
        <v>472</v>
      </c>
      <c r="C4" s="1331" t="s">
        <v>473</v>
      </c>
      <c r="D4" s="1332" t="s">
        <v>473</v>
      </c>
      <c r="E4" s="1333" t="s">
        <v>474</v>
      </c>
      <c r="F4" s="1333" t="s">
        <v>474</v>
      </c>
      <c r="G4" s="1333" t="s">
        <v>474</v>
      </c>
      <c r="H4" s="1333" t="s">
        <v>475</v>
      </c>
      <c r="I4" s="2013" t="s">
        <v>476</v>
      </c>
      <c r="J4" s="2016" t="s">
        <v>477</v>
      </c>
      <c r="K4" s="2019" t="s">
        <v>478</v>
      </c>
      <c r="L4" s="2022" t="s">
        <v>479</v>
      </c>
      <c r="M4" s="2025"/>
      <c r="N4" s="1334" t="s">
        <v>480</v>
      </c>
      <c r="O4" s="2026"/>
      <c r="P4" s="2028"/>
      <c r="Q4" s="2028"/>
      <c r="R4" s="1637"/>
      <c r="S4" s="2029"/>
      <c r="T4" s="1641" t="s">
        <v>480</v>
      </c>
      <c r="U4" s="2011"/>
      <c r="V4" s="2012"/>
      <c r="W4" s="1642" t="s">
        <v>481</v>
      </c>
      <c r="X4" s="1637"/>
      <c r="Y4" s="1637" t="s">
        <v>482</v>
      </c>
      <c r="Z4" s="1637" t="s">
        <v>483</v>
      </c>
      <c r="AA4" s="1637" t="s">
        <v>484</v>
      </c>
      <c r="AB4" s="1637" t="s">
        <v>485</v>
      </c>
      <c r="AC4" s="1637" t="s">
        <v>486</v>
      </c>
      <c r="AD4" s="1625" t="s">
        <v>487</v>
      </c>
      <c r="AE4" s="1627" t="s">
        <v>481</v>
      </c>
      <c r="AF4" s="1626"/>
    </row>
    <row r="5" spans="1:33" s="1328" customFormat="1" ht="17.100000000000001" customHeight="1">
      <c r="A5" s="1987"/>
      <c r="B5" s="1329"/>
      <c r="C5" s="1335"/>
      <c r="D5" s="1336"/>
      <c r="E5" s="1337"/>
      <c r="F5" s="1337"/>
      <c r="G5" s="1337"/>
      <c r="H5" s="1337"/>
      <c r="I5" s="2014"/>
      <c r="J5" s="2017"/>
      <c r="K5" s="2020"/>
      <c r="L5" s="2023"/>
      <c r="M5" s="1338" t="s">
        <v>488</v>
      </c>
      <c r="N5" s="1339" t="s">
        <v>489</v>
      </c>
      <c r="O5" s="1336" t="s">
        <v>490</v>
      </c>
      <c r="P5" s="1340" t="s">
        <v>490</v>
      </c>
      <c r="Q5" s="1340"/>
      <c r="R5" s="1643" t="s">
        <v>491</v>
      </c>
      <c r="S5" s="1644">
        <f t="shared" ref="S5:V7" si="0">AA6</f>
        <v>44798400</v>
      </c>
      <c r="T5" s="1629">
        <f t="shared" si="0"/>
        <v>13000</v>
      </c>
      <c r="U5" s="1629">
        <f t="shared" si="0"/>
        <v>65692.12</v>
      </c>
      <c r="V5" s="1629">
        <f t="shared" si="0"/>
        <v>43505.279999999999</v>
      </c>
      <c r="W5" s="1630" t="str">
        <f>IF(AE6="","-",AE6)</f>
        <v>-</v>
      </c>
      <c r="X5" s="1637"/>
      <c r="Y5" s="1643" t="s">
        <v>492</v>
      </c>
      <c r="Z5" s="1643">
        <v>253810</v>
      </c>
      <c r="AA5" s="1639">
        <v>31025088</v>
      </c>
      <c r="AB5" s="1643">
        <v>35000</v>
      </c>
      <c r="AC5" s="1643">
        <v>113278.91</v>
      </c>
      <c r="AD5" s="1628">
        <v>50416.741000000002</v>
      </c>
      <c r="AE5" s="1627" t="s">
        <v>75</v>
      </c>
      <c r="AF5" s="1626">
        <f>AC5/Z5*1000</f>
        <v>446.31381742248141</v>
      </c>
    </row>
    <row r="6" spans="1:33" s="1328" customFormat="1" ht="17.100000000000001" customHeight="1">
      <c r="A6" s="1987"/>
      <c r="B6" s="1329"/>
      <c r="C6" s="1335"/>
      <c r="D6" s="1336"/>
      <c r="E6" s="1336"/>
      <c r="F6" s="1336"/>
      <c r="G6" s="1336"/>
      <c r="H6" s="1336"/>
      <c r="I6" s="2014"/>
      <c r="J6" s="2017"/>
      <c r="K6" s="2020"/>
      <c r="L6" s="2023"/>
      <c r="M6" s="1342"/>
      <c r="N6" s="1343"/>
      <c r="O6" s="1336"/>
      <c r="P6" s="1344"/>
      <c r="Q6" s="1344"/>
      <c r="R6" s="1643" t="s">
        <v>493</v>
      </c>
      <c r="S6" s="1644">
        <f t="shared" si="0"/>
        <v>19614672</v>
      </c>
      <c r="T6" s="1629">
        <f t="shared" si="0"/>
        <v>22000</v>
      </c>
      <c r="U6" s="1629">
        <f t="shared" si="0"/>
        <v>113409.61</v>
      </c>
      <c r="V6" s="1629">
        <f t="shared" si="0"/>
        <v>38203.222000000002</v>
      </c>
      <c r="W6" s="1630" t="str">
        <f>IF(AE7="","-",AE7)</f>
        <v>○</v>
      </c>
      <c r="X6" s="1637"/>
      <c r="Y6" s="1643" t="s">
        <v>491</v>
      </c>
      <c r="Z6" s="1643">
        <v>174912.46</v>
      </c>
      <c r="AA6" s="1639">
        <v>44798400</v>
      </c>
      <c r="AB6" s="1643">
        <v>13000</v>
      </c>
      <c r="AC6" s="1643">
        <v>65692.12</v>
      </c>
      <c r="AD6" s="1628">
        <v>43505.279999999999</v>
      </c>
      <c r="AE6" s="1627"/>
      <c r="AF6" s="1626">
        <f t="shared" ref="AF6:AF25" si="1">AC6/Z6*1000</f>
        <v>375.57141440924221</v>
      </c>
    </row>
    <row r="7" spans="1:33" s="1328" customFormat="1" ht="17.100000000000001" customHeight="1" thickBot="1">
      <c r="A7" s="1988"/>
      <c r="B7" s="1345"/>
      <c r="C7" s="1346" t="s">
        <v>494</v>
      </c>
      <c r="D7" s="1347" t="s">
        <v>495</v>
      </c>
      <c r="E7" s="1347" t="s">
        <v>496</v>
      </c>
      <c r="F7" s="1347" t="s">
        <v>497</v>
      </c>
      <c r="G7" s="1347" t="s">
        <v>496</v>
      </c>
      <c r="H7" s="1347" t="s">
        <v>498</v>
      </c>
      <c r="I7" s="2015"/>
      <c r="J7" s="2018"/>
      <c r="K7" s="2021"/>
      <c r="L7" s="2024"/>
      <c r="M7" s="1348"/>
      <c r="N7" s="1349"/>
      <c r="O7" s="1350"/>
      <c r="P7" s="1351"/>
      <c r="Q7" s="1352"/>
      <c r="R7" s="1643" t="s">
        <v>499</v>
      </c>
      <c r="S7" s="1644">
        <f t="shared" si="0"/>
        <v>27414407</v>
      </c>
      <c r="T7" s="1629">
        <f t="shared" si="0"/>
        <v>9000</v>
      </c>
      <c r="U7" s="1629">
        <f t="shared" si="0"/>
        <v>45141</v>
      </c>
      <c r="V7" s="1629">
        <f t="shared" si="0"/>
        <v>24933.702000000001</v>
      </c>
      <c r="W7" s="1630" t="str">
        <f t="shared" ref="W7:W10" si="2">IF(AE8="","-",AE8)</f>
        <v>-</v>
      </c>
      <c r="X7" s="1637"/>
      <c r="Y7" s="1643" t="s">
        <v>493</v>
      </c>
      <c r="Z7" s="1643">
        <v>265601.43</v>
      </c>
      <c r="AA7" s="1639">
        <v>19614672</v>
      </c>
      <c r="AB7" s="1643">
        <v>22000</v>
      </c>
      <c r="AC7" s="1643">
        <v>113409.61</v>
      </c>
      <c r="AD7" s="1628">
        <v>38203.222000000002</v>
      </c>
      <c r="AE7" s="1627" t="s">
        <v>75</v>
      </c>
      <c r="AF7" s="1626">
        <f t="shared" si="1"/>
        <v>426.99171461539197</v>
      </c>
    </row>
    <row r="8" spans="1:33" s="1341" customFormat="1" ht="17.100000000000001" customHeight="1">
      <c r="A8" s="2003" t="s">
        <v>500</v>
      </c>
      <c r="B8" s="1353" t="s">
        <v>501</v>
      </c>
      <c r="C8" s="1354" t="s">
        <v>75</v>
      </c>
      <c r="D8" s="1355"/>
      <c r="E8" s="1355" t="s">
        <v>75</v>
      </c>
      <c r="F8" s="1355" t="s">
        <v>75</v>
      </c>
      <c r="G8" s="1355" t="s">
        <v>75</v>
      </c>
      <c r="H8" s="1355" t="s">
        <v>75</v>
      </c>
      <c r="I8" s="1355" t="s">
        <v>75</v>
      </c>
      <c r="J8" s="1355" t="s">
        <v>75</v>
      </c>
      <c r="K8" s="1356"/>
      <c r="L8" s="1357"/>
      <c r="M8" s="1358">
        <f>IF(S5=0,"-  ",S5/10^3)</f>
        <v>44798.400000000001</v>
      </c>
      <c r="N8" s="1359">
        <f t="shared" ref="N8:P11" si="3">T5</f>
        <v>13000</v>
      </c>
      <c r="O8" s="1360">
        <f t="shared" si="3"/>
        <v>65692.12</v>
      </c>
      <c r="P8" s="1361">
        <f t="shared" si="3"/>
        <v>43505.279999999999</v>
      </c>
      <c r="Q8" s="1362"/>
      <c r="R8" s="1643" t="s">
        <v>492</v>
      </c>
      <c r="S8" s="1644">
        <f>AA5</f>
        <v>31025088</v>
      </c>
      <c r="T8" s="1629">
        <f>AB5</f>
        <v>35000</v>
      </c>
      <c r="U8" s="1629">
        <f>AC5</f>
        <v>113278.91</v>
      </c>
      <c r="V8" s="1629">
        <f>AD5</f>
        <v>50416.741000000002</v>
      </c>
      <c r="W8" s="1630" t="str">
        <f>IF(AE5="","-",AE5)</f>
        <v>○</v>
      </c>
      <c r="X8" s="1643"/>
      <c r="Y8" s="1643" t="s">
        <v>499</v>
      </c>
      <c r="Z8" s="1643">
        <v>125651.21</v>
      </c>
      <c r="AA8" s="1639">
        <v>27414407</v>
      </c>
      <c r="AB8" s="1643">
        <v>9000</v>
      </c>
      <c r="AC8" s="1643">
        <v>45141</v>
      </c>
      <c r="AD8" s="1628">
        <v>24933.702000000001</v>
      </c>
      <c r="AE8" s="1627"/>
      <c r="AF8" s="1626">
        <f t="shared" si="1"/>
        <v>359.25638917444564</v>
      </c>
      <c r="AG8" s="1328"/>
    </row>
    <row r="9" spans="1:33" s="1341" customFormat="1" ht="17.100000000000001" customHeight="1">
      <c r="A9" s="2003"/>
      <c r="B9" s="1353" t="s">
        <v>502</v>
      </c>
      <c r="C9" s="1354" t="s">
        <v>75</v>
      </c>
      <c r="D9" s="1355"/>
      <c r="E9" s="1355" t="s">
        <v>75</v>
      </c>
      <c r="F9" s="1355" t="s">
        <v>75</v>
      </c>
      <c r="G9" s="1355" t="s">
        <v>75</v>
      </c>
      <c r="H9" s="1355" t="s">
        <v>75</v>
      </c>
      <c r="I9" s="1355" t="s">
        <v>75</v>
      </c>
      <c r="J9" s="1355" t="s">
        <v>75</v>
      </c>
      <c r="K9" s="1356"/>
      <c r="L9" s="1357"/>
      <c r="M9" s="1358">
        <f t="shared" ref="M9" si="4">S6/10^3</f>
        <v>19614.671999999999</v>
      </c>
      <c r="N9" s="1359">
        <f t="shared" si="3"/>
        <v>22000</v>
      </c>
      <c r="O9" s="1360">
        <f t="shared" si="3"/>
        <v>113409.61</v>
      </c>
      <c r="P9" s="1361">
        <f t="shared" si="3"/>
        <v>38203.222000000002</v>
      </c>
      <c r="Q9" s="1363"/>
      <c r="R9" s="1643" t="s">
        <v>503</v>
      </c>
      <c r="S9" s="1644">
        <f t="shared" ref="S9:V10" si="5">AA10</f>
        <v>0</v>
      </c>
      <c r="T9" s="1629">
        <f t="shared" si="5"/>
        <v>2000</v>
      </c>
      <c r="U9" s="1629">
        <f t="shared" si="5"/>
        <v>9013</v>
      </c>
      <c r="V9" s="1629">
        <f t="shared" si="5"/>
        <v>0</v>
      </c>
      <c r="W9" s="1630" t="str">
        <f t="shared" si="2"/>
        <v>-</v>
      </c>
      <c r="X9" s="1643"/>
      <c r="Y9" s="1643" t="s">
        <v>504</v>
      </c>
      <c r="Z9" s="1643">
        <v>114879</v>
      </c>
      <c r="AA9" s="1639">
        <v>0</v>
      </c>
      <c r="AB9" s="1643">
        <v>12500</v>
      </c>
      <c r="AC9" s="1643">
        <v>24660</v>
      </c>
      <c r="AD9" s="1628">
        <v>14562</v>
      </c>
      <c r="AE9" s="1627"/>
      <c r="AF9" s="1626">
        <f t="shared" si="1"/>
        <v>214.6606429373515</v>
      </c>
      <c r="AG9" s="1328"/>
    </row>
    <row r="10" spans="1:33" s="1341" customFormat="1" ht="17.100000000000001" customHeight="1">
      <c r="A10" s="2003"/>
      <c r="B10" s="1364" t="s">
        <v>505</v>
      </c>
      <c r="C10" s="1354" t="s">
        <v>75</v>
      </c>
      <c r="D10" s="1355"/>
      <c r="E10" s="1355" t="s">
        <v>75</v>
      </c>
      <c r="F10" s="1355" t="s">
        <v>75</v>
      </c>
      <c r="G10" s="1355" t="s">
        <v>75</v>
      </c>
      <c r="H10" s="1355" t="s">
        <v>75</v>
      </c>
      <c r="I10" s="1355" t="s">
        <v>75</v>
      </c>
      <c r="J10" s="1355" t="s">
        <v>75</v>
      </c>
      <c r="K10" s="1355"/>
      <c r="L10" s="1365"/>
      <c r="M10" s="1366">
        <f>S7/10^3</f>
        <v>27414.406999999999</v>
      </c>
      <c r="N10" s="1359">
        <f t="shared" si="3"/>
        <v>9000</v>
      </c>
      <c r="O10" s="1367">
        <f t="shared" si="3"/>
        <v>45141</v>
      </c>
      <c r="P10" s="1368">
        <f t="shared" si="3"/>
        <v>24933.702000000001</v>
      </c>
      <c r="Q10" s="1369"/>
      <c r="R10" s="1643" t="s">
        <v>506</v>
      </c>
      <c r="S10" s="1644">
        <f>AA11</f>
        <v>5174488</v>
      </c>
      <c r="T10" s="1645">
        <f>AB11</f>
        <v>7500</v>
      </c>
      <c r="U10" s="1629">
        <f t="shared" si="5"/>
        <v>51466</v>
      </c>
      <c r="V10" s="1646">
        <f t="shared" si="5"/>
        <v>35781</v>
      </c>
      <c r="W10" s="1630" t="str">
        <f t="shared" si="2"/>
        <v>-</v>
      </c>
      <c r="X10" s="1643"/>
      <c r="Y10" s="1643" t="s">
        <v>503</v>
      </c>
      <c r="Z10" s="1643">
        <v>61179</v>
      </c>
      <c r="AA10" s="1639">
        <v>0</v>
      </c>
      <c r="AB10" s="1643">
        <v>2000</v>
      </c>
      <c r="AC10" s="1643">
        <v>9013</v>
      </c>
      <c r="AD10" s="1628"/>
      <c r="AE10" s="1627"/>
      <c r="AF10" s="1626">
        <f t="shared" si="1"/>
        <v>147.32179342584874</v>
      </c>
      <c r="AG10" s="1328"/>
    </row>
    <row r="11" spans="1:33" s="1341" customFormat="1" ht="17.100000000000001" customHeight="1">
      <c r="A11" s="2003"/>
      <c r="B11" s="1353" t="s">
        <v>507</v>
      </c>
      <c r="C11" s="1354" t="s">
        <v>75</v>
      </c>
      <c r="D11" s="1355"/>
      <c r="E11" s="1355" t="s">
        <v>75</v>
      </c>
      <c r="F11" s="1355" t="s">
        <v>75</v>
      </c>
      <c r="G11" s="1355" t="s">
        <v>75</v>
      </c>
      <c r="H11" s="1355" t="s">
        <v>75</v>
      </c>
      <c r="I11" s="1355" t="s">
        <v>75</v>
      </c>
      <c r="J11" s="1355" t="s">
        <v>75</v>
      </c>
      <c r="K11" s="1355"/>
      <c r="L11" s="1357"/>
      <c r="M11" s="1366">
        <f>S8/10^3</f>
        <v>31025.088</v>
      </c>
      <c r="N11" s="1359">
        <f t="shared" si="3"/>
        <v>35000</v>
      </c>
      <c r="O11" s="1367">
        <f t="shared" si="3"/>
        <v>113278.91</v>
      </c>
      <c r="P11" s="1368">
        <f t="shared" si="3"/>
        <v>50416.741000000002</v>
      </c>
      <c r="Q11" s="1363"/>
      <c r="R11" s="1643" t="s">
        <v>504</v>
      </c>
      <c r="S11" s="1644">
        <f>AA9</f>
        <v>0</v>
      </c>
      <c r="T11" s="1629">
        <f>AB9</f>
        <v>12500</v>
      </c>
      <c r="U11" s="1629">
        <f>AC9</f>
        <v>24660</v>
      </c>
      <c r="V11" s="1646">
        <f>AD9</f>
        <v>14562</v>
      </c>
      <c r="W11" s="1630" t="str">
        <f>IF(AE9="","-",AE9)</f>
        <v>-</v>
      </c>
      <c r="X11" s="1643"/>
      <c r="Y11" s="1643" t="s">
        <v>506</v>
      </c>
      <c r="Z11" s="1643">
        <v>96123</v>
      </c>
      <c r="AA11" s="1639">
        <v>5174488</v>
      </c>
      <c r="AB11" s="1643">
        <v>7500</v>
      </c>
      <c r="AC11" s="1643">
        <v>51466</v>
      </c>
      <c r="AD11" s="1628">
        <v>35781</v>
      </c>
      <c r="AE11" s="1627"/>
      <c r="AF11" s="1626">
        <f t="shared" si="1"/>
        <v>535.41816214641653</v>
      </c>
      <c r="AG11" s="1328"/>
    </row>
    <row r="12" spans="1:33" s="1341" customFormat="1" ht="17.100000000000001" customHeight="1">
      <c r="A12" s="2003"/>
      <c r="B12" s="2005" t="s">
        <v>508</v>
      </c>
      <c r="C12" s="2007">
        <f t="shared" ref="C12:L12" si="6">COUNTA(C8:C11)</f>
        <v>4</v>
      </c>
      <c r="D12" s="2009">
        <f t="shared" si="6"/>
        <v>0</v>
      </c>
      <c r="E12" s="2009">
        <f t="shared" si="6"/>
        <v>4</v>
      </c>
      <c r="F12" s="2009">
        <f t="shared" si="6"/>
        <v>4</v>
      </c>
      <c r="G12" s="2009">
        <f t="shared" si="6"/>
        <v>4</v>
      </c>
      <c r="H12" s="2009">
        <f t="shared" si="6"/>
        <v>4</v>
      </c>
      <c r="I12" s="2009">
        <f t="shared" si="6"/>
        <v>4</v>
      </c>
      <c r="J12" s="2009">
        <f t="shared" si="6"/>
        <v>4</v>
      </c>
      <c r="K12" s="2009">
        <f t="shared" si="6"/>
        <v>0</v>
      </c>
      <c r="L12" s="2030">
        <f t="shared" si="6"/>
        <v>0</v>
      </c>
      <c r="M12" s="2032">
        <f>SUM(M8:M11)</f>
        <v>122852.567</v>
      </c>
      <c r="N12" s="1370">
        <f>SUM(N8:N11)</f>
        <v>79000</v>
      </c>
      <c r="O12" s="2034">
        <f>SUM(O8:O11)</f>
        <v>337521.64</v>
      </c>
      <c r="P12" s="2036">
        <f>SUM(P8:P11)</f>
        <v>157058.94500000001</v>
      </c>
      <c r="Q12" s="1369"/>
      <c r="R12" s="1643" t="s">
        <v>509</v>
      </c>
      <c r="S12" s="1643">
        <f t="shared" ref="S12:V12" si="7">AA12</f>
        <v>0</v>
      </c>
      <c r="T12" s="1643">
        <f t="shared" si="7"/>
        <v>14100</v>
      </c>
      <c r="U12" s="1643">
        <f t="shared" si="7"/>
        <v>18391</v>
      </c>
      <c r="V12" s="1647">
        <f t="shared" si="7"/>
        <v>12831</v>
      </c>
      <c r="W12" s="1642" t="str">
        <f>IF(AE12="","-",AE12)</f>
        <v>-</v>
      </c>
      <c r="X12" s="1643"/>
      <c r="Y12" s="1643" t="s">
        <v>509</v>
      </c>
      <c r="Z12" s="1643">
        <v>45281.67</v>
      </c>
      <c r="AA12" s="1643">
        <v>0</v>
      </c>
      <c r="AB12" s="1643">
        <v>14100</v>
      </c>
      <c r="AC12" s="1643">
        <v>18391</v>
      </c>
      <c r="AD12" s="1628">
        <v>12831</v>
      </c>
      <c r="AE12" s="1628"/>
      <c r="AF12" s="1628"/>
      <c r="AG12" s="1328"/>
    </row>
    <row r="13" spans="1:33" s="1341" customFormat="1" ht="17.100000000000001" customHeight="1" thickBot="1">
      <c r="A13" s="2004"/>
      <c r="B13" s="2006"/>
      <c r="C13" s="2008"/>
      <c r="D13" s="2010"/>
      <c r="E13" s="2010"/>
      <c r="F13" s="2010"/>
      <c r="G13" s="2010"/>
      <c r="H13" s="2010"/>
      <c r="I13" s="2010"/>
      <c r="J13" s="2010"/>
      <c r="K13" s="2010"/>
      <c r="L13" s="2031"/>
      <c r="M13" s="2033"/>
      <c r="N13" s="1371">
        <f>COUNTA(N8:N11)</f>
        <v>4</v>
      </c>
      <c r="O13" s="2035"/>
      <c r="P13" s="2037"/>
      <c r="Q13" s="1372"/>
      <c r="R13" s="1643" t="s">
        <v>510</v>
      </c>
      <c r="S13" s="1644">
        <f>AA14</f>
        <v>58171000</v>
      </c>
      <c r="T13" s="1629">
        <f>AB14</f>
        <v>10000</v>
      </c>
      <c r="U13" s="1629">
        <f>AC14</f>
        <v>52773</v>
      </c>
      <c r="V13" s="1646">
        <f>AD14</f>
        <v>24718</v>
      </c>
      <c r="W13" s="1630" t="str">
        <f>IF(AE14="","-",AE14)</f>
        <v>○</v>
      </c>
      <c r="X13" s="1643"/>
      <c r="Y13" s="1643" t="s">
        <v>511</v>
      </c>
      <c r="Z13" s="1643">
        <v>65201</v>
      </c>
      <c r="AA13" s="1639">
        <v>24556998</v>
      </c>
      <c r="AB13" s="1643">
        <v>2625</v>
      </c>
      <c r="AC13" s="1643">
        <v>18331</v>
      </c>
      <c r="AD13" s="1628">
        <v>8728</v>
      </c>
      <c r="AE13" s="1627"/>
      <c r="AF13" s="1626">
        <f t="shared" ref="AF13:AF23" si="8">AC13/Z13*1000</f>
        <v>281.14599469333291</v>
      </c>
      <c r="AG13" s="1328"/>
    </row>
    <row r="14" spans="1:33" s="1341" customFormat="1" ht="17.100000000000001" customHeight="1">
      <c r="A14" s="2003" t="s">
        <v>512</v>
      </c>
      <c r="B14" s="1373" t="s">
        <v>513</v>
      </c>
      <c r="C14" s="1374" t="s">
        <v>75</v>
      </c>
      <c r="D14" s="1355"/>
      <c r="E14" s="1375" t="s">
        <v>75</v>
      </c>
      <c r="F14" s="1375" t="s">
        <v>75</v>
      </c>
      <c r="G14" s="1375" t="s">
        <v>75</v>
      </c>
      <c r="H14" s="1375"/>
      <c r="I14" s="1375" t="s">
        <v>75</v>
      </c>
      <c r="J14" s="1375"/>
      <c r="K14" s="1375" t="s">
        <v>75</v>
      </c>
      <c r="L14" s="1357"/>
      <c r="M14" s="1376" t="str">
        <f t="shared" ref="M14:M15" si="9">IF(S9=0,"-  ",S9/10^3)</f>
        <v xml:space="preserve">-  </v>
      </c>
      <c r="N14" s="1377">
        <f t="shared" ref="N14:P17" si="10">T9</f>
        <v>2000</v>
      </c>
      <c r="O14" s="1378">
        <f t="shared" si="10"/>
        <v>9013</v>
      </c>
      <c r="P14" s="1379">
        <f t="shared" si="10"/>
        <v>0</v>
      </c>
      <c r="Q14" s="1380"/>
      <c r="R14" s="1643" t="s">
        <v>511</v>
      </c>
      <c r="S14" s="1644">
        <f>AA13</f>
        <v>24556998</v>
      </c>
      <c r="T14" s="1629">
        <f>AB13</f>
        <v>2625</v>
      </c>
      <c r="U14" s="1629">
        <f>AC13</f>
        <v>18331</v>
      </c>
      <c r="V14" s="1646">
        <f>AD13</f>
        <v>8728</v>
      </c>
      <c r="W14" s="1630" t="str">
        <f>IF(AE13="","-",AE13)</f>
        <v>-</v>
      </c>
      <c r="X14" s="1643"/>
      <c r="Y14" s="1643" t="s">
        <v>510</v>
      </c>
      <c r="Z14" s="1643">
        <v>110304</v>
      </c>
      <c r="AA14" s="1639">
        <v>58171000</v>
      </c>
      <c r="AB14" s="1643">
        <v>10000</v>
      </c>
      <c r="AC14" s="1643">
        <v>52773</v>
      </c>
      <c r="AD14" s="1628">
        <v>24718</v>
      </c>
      <c r="AE14" s="1627" t="s">
        <v>514</v>
      </c>
      <c r="AF14" s="1626">
        <f t="shared" si="8"/>
        <v>478.43233246301133</v>
      </c>
      <c r="AG14" s="1328"/>
    </row>
    <row r="15" spans="1:33" s="1341" customFormat="1" ht="17.100000000000001" customHeight="1">
      <c r="A15" s="2003"/>
      <c r="B15" s="1381" t="s">
        <v>515</v>
      </c>
      <c r="C15" s="1374" t="s">
        <v>75</v>
      </c>
      <c r="D15" s="1355"/>
      <c r="E15" s="1375" t="s">
        <v>75</v>
      </c>
      <c r="F15" s="1375" t="s">
        <v>75</v>
      </c>
      <c r="G15" s="1375" t="s">
        <v>75</v>
      </c>
      <c r="H15" s="1375" t="s">
        <v>75</v>
      </c>
      <c r="I15" s="1375" t="s">
        <v>75</v>
      </c>
      <c r="J15" s="1375" t="s">
        <v>75</v>
      </c>
      <c r="K15" s="1375"/>
      <c r="L15" s="1357"/>
      <c r="M15" s="1366">
        <f t="shared" si="9"/>
        <v>5174.4880000000003</v>
      </c>
      <c r="N15" s="1377">
        <f t="shared" si="10"/>
        <v>7500</v>
      </c>
      <c r="O15" s="1378">
        <f t="shared" si="10"/>
        <v>51466</v>
      </c>
      <c r="P15" s="1379">
        <f t="shared" si="10"/>
        <v>35781</v>
      </c>
      <c r="Q15" s="1363" t="s">
        <v>514</v>
      </c>
      <c r="R15" s="1643" t="s">
        <v>516</v>
      </c>
      <c r="S15" s="1644">
        <f t="shared" ref="S15:V16" si="11">AA15</f>
        <v>0</v>
      </c>
      <c r="T15" s="1629">
        <f t="shared" si="11"/>
        <v>6600</v>
      </c>
      <c r="U15" s="1629">
        <f t="shared" si="11"/>
        <v>38568</v>
      </c>
      <c r="V15" s="1646">
        <f t="shared" si="11"/>
        <v>28310</v>
      </c>
      <c r="W15" s="1630" t="str">
        <f>IF(AE15="","-",AE15)</f>
        <v>○</v>
      </c>
      <c r="X15" s="1643"/>
      <c r="Y15" s="1643" t="s">
        <v>517</v>
      </c>
      <c r="Z15" s="1643">
        <v>82271</v>
      </c>
      <c r="AA15" s="1639"/>
      <c r="AB15" s="1643">
        <v>6600</v>
      </c>
      <c r="AC15" s="1643">
        <v>38568</v>
      </c>
      <c r="AD15" s="1628">
        <v>28310</v>
      </c>
      <c r="AE15" s="1627" t="s">
        <v>75</v>
      </c>
      <c r="AF15" s="1626">
        <f t="shared" si="8"/>
        <v>468.79216248738925</v>
      </c>
      <c r="AG15" s="1328"/>
    </row>
    <row r="16" spans="1:33" s="1341" customFormat="1" ht="17.100000000000001" customHeight="1">
      <c r="A16" s="2003"/>
      <c r="B16" s="1373" t="s">
        <v>518</v>
      </c>
      <c r="C16" s="1382" t="s">
        <v>75</v>
      </c>
      <c r="D16" s="1383"/>
      <c r="E16" s="1384" t="s">
        <v>75</v>
      </c>
      <c r="F16" s="1384"/>
      <c r="G16" s="1384" t="s">
        <v>75</v>
      </c>
      <c r="H16" s="1384" t="s">
        <v>75</v>
      </c>
      <c r="I16" s="1384"/>
      <c r="J16" s="1384"/>
      <c r="K16" s="1375"/>
      <c r="L16" s="1357"/>
      <c r="M16" s="1385" t="str">
        <f>IF(S11=0,"-  ",S11/10^3)</f>
        <v xml:space="preserve">-  </v>
      </c>
      <c r="N16" s="1377">
        <f t="shared" si="10"/>
        <v>12500</v>
      </c>
      <c r="O16" s="1378">
        <f t="shared" si="10"/>
        <v>24660</v>
      </c>
      <c r="P16" s="1379">
        <f t="shared" si="10"/>
        <v>14562</v>
      </c>
      <c r="Q16" s="1369"/>
      <c r="R16" s="1643" t="s">
        <v>519</v>
      </c>
      <c r="S16" s="1644">
        <f t="shared" si="11"/>
        <v>2017000</v>
      </c>
      <c r="T16" s="1629">
        <f t="shared" si="11"/>
        <v>5900</v>
      </c>
      <c r="U16" s="1629">
        <f t="shared" si="11"/>
        <v>35704</v>
      </c>
      <c r="V16" s="1646">
        <f t="shared" si="11"/>
        <v>23634</v>
      </c>
      <c r="W16" s="1630" t="str">
        <f>IF(AE16="","-",AE16)</f>
        <v>○</v>
      </c>
      <c r="X16" s="1643"/>
      <c r="Y16" s="1643" t="s">
        <v>520</v>
      </c>
      <c r="Z16" s="1643">
        <v>70626</v>
      </c>
      <c r="AA16" s="1639">
        <v>2017000</v>
      </c>
      <c r="AB16" s="1643">
        <v>5900</v>
      </c>
      <c r="AC16" s="1639">
        <v>35704</v>
      </c>
      <c r="AD16" s="1628">
        <v>23634</v>
      </c>
      <c r="AE16" s="1627" t="s">
        <v>75</v>
      </c>
      <c r="AF16" s="1626">
        <f t="shared" si="8"/>
        <v>505.53620479710025</v>
      </c>
      <c r="AG16" s="1328"/>
    </row>
    <row r="17" spans="1:33" s="1341" customFormat="1" ht="17.100000000000001" customHeight="1">
      <c r="A17" s="2003"/>
      <c r="B17" s="1386" t="s">
        <v>521</v>
      </c>
      <c r="C17" s="1382" t="s">
        <v>75</v>
      </c>
      <c r="D17" s="1387"/>
      <c r="E17" s="1388"/>
      <c r="F17" s="1384" t="s">
        <v>75</v>
      </c>
      <c r="G17" s="1384" t="s">
        <v>75</v>
      </c>
      <c r="H17" s="1384" t="s">
        <v>75</v>
      </c>
      <c r="I17" s="1388"/>
      <c r="J17" s="1384"/>
      <c r="K17" s="1389"/>
      <c r="L17" s="1365"/>
      <c r="M17" s="1385" t="str">
        <f>IF(S12=0,"-  ",S12/10^3)</f>
        <v xml:space="preserve">-  </v>
      </c>
      <c r="N17" s="1390">
        <f t="shared" si="10"/>
        <v>14100</v>
      </c>
      <c r="O17" s="1391">
        <f t="shared" si="10"/>
        <v>18391</v>
      </c>
      <c r="P17" s="1392">
        <f t="shared" si="10"/>
        <v>12831</v>
      </c>
      <c r="Q17" s="1369"/>
      <c r="R17" s="1643" t="s">
        <v>522</v>
      </c>
      <c r="S17" s="1644">
        <f>AA18</f>
        <v>1917440</v>
      </c>
      <c r="T17" s="1629">
        <f>AB18</f>
        <v>2100</v>
      </c>
      <c r="U17" s="1629">
        <f>AC18</f>
        <v>3166</v>
      </c>
      <c r="V17" s="1646">
        <f>AD18</f>
        <v>76</v>
      </c>
      <c r="W17" s="1630" t="str">
        <f>IF(AE18="","-",AE18)</f>
        <v>-</v>
      </c>
      <c r="X17" s="1643"/>
      <c r="Y17" s="1643" t="s">
        <v>523</v>
      </c>
      <c r="Z17" s="1643">
        <v>71697.88</v>
      </c>
      <c r="AA17" s="1639">
        <v>77214109</v>
      </c>
      <c r="AB17" s="1643">
        <v>8440</v>
      </c>
      <c r="AC17" s="1643">
        <v>40260</v>
      </c>
      <c r="AD17" s="1628">
        <v>27154</v>
      </c>
      <c r="AE17" s="1627" t="s">
        <v>75</v>
      </c>
      <c r="AF17" s="1626">
        <f t="shared" si="8"/>
        <v>561.52287905862761</v>
      </c>
      <c r="AG17" s="1328"/>
    </row>
    <row r="18" spans="1:33" s="1341" customFormat="1" ht="17.100000000000001" customHeight="1">
      <c r="A18" s="2003"/>
      <c r="B18" s="2005" t="s">
        <v>524</v>
      </c>
      <c r="C18" s="2038">
        <f t="shared" ref="C18:K18" si="12">COUNTA(C14:C17)</f>
        <v>4</v>
      </c>
      <c r="D18" s="2040">
        <f t="shared" si="12"/>
        <v>0</v>
      </c>
      <c r="E18" s="2040">
        <f t="shared" si="12"/>
        <v>3</v>
      </c>
      <c r="F18" s="2040">
        <f t="shared" si="12"/>
        <v>3</v>
      </c>
      <c r="G18" s="2040">
        <f t="shared" si="12"/>
        <v>4</v>
      </c>
      <c r="H18" s="2050">
        <f t="shared" si="12"/>
        <v>3</v>
      </c>
      <c r="I18" s="2050">
        <f t="shared" si="12"/>
        <v>2</v>
      </c>
      <c r="J18" s="2050">
        <f t="shared" si="12"/>
        <v>1</v>
      </c>
      <c r="K18" s="2050">
        <f t="shared" si="12"/>
        <v>1</v>
      </c>
      <c r="L18" s="2052">
        <f>COUNTA(L14:L17)</f>
        <v>0</v>
      </c>
      <c r="M18" s="2042">
        <f>SUM(M14:M17)</f>
        <v>5174.4880000000003</v>
      </c>
      <c r="N18" s="1370">
        <f>SUM(N14:N17)</f>
        <v>36100</v>
      </c>
      <c r="O18" s="2034">
        <f>SUM(O14:O17)</f>
        <v>103530</v>
      </c>
      <c r="P18" s="2036">
        <f>SUM(P14:P17)</f>
        <v>63174</v>
      </c>
      <c r="Q18" s="1369"/>
      <c r="R18" s="1643" t="s">
        <v>523</v>
      </c>
      <c r="S18" s="1644">
        <f>AA17</f>
        <v>77214109</v>
      </c>
      <c r="T18" s="1629">
        <f>AB17</f>
        <v>8440</v>
      </c>
      <c r="U18" s="1629">
        <f>AC17</f>
        <v>40260</v>
      </c>
      <c r="V18" s="1646">
        <f>AD17</f>
        <v>27154</v>
      </c>
      <c r="W18" s="1630" t="str">
        <f>IF(AE17="","-",AE17)</f>
        <v>○</v>
      </c>
      <c r="X18" s="1643"/>
      <c r="Y18" s="1643" t="s">
        <v>522</v>
      </c>
      <c r="Z18" s="1643">
        <v>17530</v>
      </c>
      <c r="AA18" s="1639">
        <v>1917440</v>
      </c>
      <c r="AB18" s="1643">
        <v>2100</v>
      </c>
      <c r="AC18" s="1643">
        <v>3166</v>
      </c>
      <c r="AD18" s="1628">
        <v>76</v>
      </c>
      <c r="AE18" s="1627"/>
      <c r="AF18" s="1626">
        <f t="shared" si="8"/>
        <v>180.60467769537937</v>
      </c>
      <c r="AG18" s="1328"/>
    </row>
    <row r="19" spans="1:33" s="1341" customFormat="1" ht="17.100000000000001" customHeight="1" thickBot="1">
      <c r="A19" s="2004"/>
      <c r="B19" s="2006"/>
      <c r="C19" s="2039"/>
      <c r="D19" s="2041"/>
      <c r="E19" s="2041"/>
      <c r="F19" s="2041"/>
      <c r="G19" s="2041"/>
      <c r="H19" s="2051"/>
      <c r="I19" s="2051"/>
      <c r="J19" s="2051"/>
      <c r="K19" s="2051"/>
      <c r="L19" s="2053"/>
      <c r="M19" s="2043"/>
      <c r="N19" s="1371">
        <f>COUNTA(N14:N17)</f>
        <v>4</v>
      </c>
      <c r="O19" s="2035"/>
      <c r="P19" s="2037"/>
      <c r="Q19" s="1372"/>
      <c r="R19" s="1643" t="s">
        <v>525</v>
      </c>
      <c r="S19" s="1644">
        <f t="shared" ref="S19:V23" si="13">AA19</f>
        <v>0</v>
      </c>
      <c r="T19" s="1629">
        <f t="shared" si="13"/>
        <v>3000</v>
      </c>
      <c r="U19" s="1629">
        <f t="shared" si="13"/>
        <v>17224</v>
      </c>
      <c r="V19" s="1646">
        <f t="shared" si="13"/>
        <v>10298</v>
      </c>
      <c r="W19" s="1630" t="str">
        <f>IF(AE19="","-",AE19)</f>
        <v>-</v>
      </c>
      <c r="X19" s="1643"/>
      <c r="Y19" s="1643" t="s">
        <v>525</v>
      </c>
      <c r="Z19" s="1643">
        <v>57990</v>
      </c>
      <c r="AA19" s="1639"/>
      <c r="AB19" s="1643">
        <v>3000</v>
      </c>
      <c r="AC19" s="1643">
        <v>17224</v>
      </c>
      <c r="AD19" s="1628">
        <v>10298</v>
      </c>
      <c r="AE19" s="1627"/>
      <c r="AF19" s="1626">
        <f t="shared" si="8"/>
        <v>297.01672702190035</v>
      </c>
      <c r="AG19" s="1328"/>
    </row>
    <row r="20" spans="1:33" s="1341" customFormat="1" ht="17.100000000000001" customHeight="1">
      <c r="A20" s="2044" t="s">
        <v>526</v>
      </c>
      <c r="B20" s="1393" t="s">
        <v>527</v>
      </c>
      <c r="C20" s="1394" t="s">
        <v>75</v>
      </c>
      <c r="D20" s="1395" t="s">
        <v>75</v>
      </c>
      <c r="E20" s="1396" t="s">
        <v>75</v>
      </c>
      <c r="F20" s="1396" t="s">
        <v>75</v>
      </c>
      <c r="G20" s="1396" t="s">
        <v>75</v>
      </c>
      <c r="H20" s="1397" t="s">
        <v>75</v>
      </c>
      <c r="I20" s="1397" t="s">
        <v>75</v>
      </c>
      <c r="J20" s="1397" t="s">
        <v>75</v>
      </c>
      <c r="K20" s="1397" t="s">
        <v>75</v>
      </c>
      <c r="L20" s="1398"/>
      <c r="M20" s="1399">
        <f>IF(S13=0,"-  ",S13/10^3)</f>
        <v>58171</v>
      </c>
      <c r="N20" s="1400">
        <f t="shared" ref="N20:P21" si="14">T13</f>
        <v>10000</v>
      </c>
      <c r="O20" s="1401">
        <f t="shared" si="14"/>
        <v>52773</v>
      </c>
      <c r="P20" s="1402">
        <f t="shared" si="14"/>
        <v>24718</v>
      </c>
      <c r="Q20" s="1403" t="str">
        <f>IF(W13="○",W13,"")</f>
        <v>○</v>
      </c>
      <c r="R20" s="1643" t="s">
        <v>528</v>
      </c>
      <c r="S20" s="1644">
        <f t="shared" si="13"/>
        <v>0</v>
      </c>
      <c r="T20" s="1629">
        <f t="shared" si="13"/>
        <v>1200</v>
      </c>
      <c r="U20" s="1629">
        <f t="shared" si="13"/>
        <v>9202</v>
      </c>
      <c r="V20" s="1646">
        <f t="shared" si="13"/>
        <v>519</v>
      </c>
      <c r="W20" s="1630" t="str">
        <f>IF(AE20="","-",AE20)</f>
        <v>-</v>
      </c>
      <c r="X20" s="1643"/>
      <c r="Y20" s="1643" t="s">
        <v>528</v>
      </c>
      <c r="Z20" s="1643">
        <v>56959</v>
      </c>
      <c r="AA20" s="1639">
        <v>0</v>
      </c>
      <c r="AB20" s="1643">
        <v>1200</v>
      </c>
      <c r="AC20" s="1643">
        <v>9202</v>
      </c>
      <c r="AD20" s="1628">
        <v>519</v>
      </c>
      <c r="AE20" s="1627"/>
      <c r="AF20" s="1626">
        <f t="shared" si="8"/>
        <v>161.55480257729243</v>
      </c>
      <c r="AG20" s="1328"/>
    </row>
    <row r="21" spans="1:33" s="1341" customFormat="1" ht="17.100000000000001" customHeight="1">
      <c r="A21" s="2045"/>
      <c r="B21" s="1353" t="s">
        <v>529</v>
      </c>
      <c r="C21" s="1374" t="s">
        <v>75</v>
      </c>
      <c r="D21" s="1375" t="s">
        <v>75</v>
      </c>
      <c r="E21" s="1375" t="s">
        <v>75</v>
      </c>
      <c r="F21" s="1375" t="s">
        <v>75</v>
      </c>
      <c r="G21" s="1375" t="s">
        <v>75</v>
      </c>
      <c r="H21" s="1404" t="s">
        <v>75</v>
      </c>
      <c r="I21" s="1404" t="s">
        <v>75</v>
      </c>
      <c r="J21" s="1405" t="s">
        <v>75</v>
      </c>
      <c r="K21" s="1404"/>
      <c r="L21" s="1406"/>
      <c r="M21" s="1407">
        <f>IF(S14=0,"-  ",S14/10^3)</f>
        <v>24556.998</v>
      </c>
      <c r="N21" s="1408">
        <f t="shared" si="14"/>
        <v>2625</v>
      </c>
      <c r="O21" s="1360">
        <f t="shared" si="14"/>
        <v>18331</v>
      </c>
      <c r="P21" s="1361">
        <f t="shared" si="14"/>
        <v>8728</v>
      </c>
      <c r="Q21" s="1369" t="str">
        <f>IF(W14="○",W14,"")</f>
        <v/>
      </c>
      <c r="R21" s="1643" t="s">
        <v>530</v>
      </c>
      <c r="S21" s="1644">
        <f t="shared" si="13"/>
        <v>73810722</v>
      </c>
      <c r="T21" s="1629">
        <f t="shared" si="13"/>
        <v>3100</v>
      </c>
      <c r="U21" s="1629">
        <f t="shared" si="13"/>
        <v>12562</v>
      </c>
      <c r="V21" s="1646">
        <f t="shared" si="13"/>
        <v>4452</v>
      </c>
      <c r="W21" s="1630" t="str">
        <f>IF(AE21="","-",AE21)</f>
        <v>-</v>
      </c>
      <c r="X21" s="1643"/>
      <c r="Y21" s="1643" t="s">
        <v>530</v>
      </c>
      <c r="Z21" s="1643">
        <v>51682</v>
      </c>
      <c r="AA21" s="1639">
        <v>73810722</v>
      </c>
      <c r="AB21" s="1643">
        <v>3100</v>
      </c>
      <c r="AC21" s="1643">
        <v>12562</v>
      </c>
      <c r="AD21" s="1628">
        <v>4452</v>
      </c>
      <c r="AE21" s="1627"/>
      <c r="AF21" s="1626">
        <f t="shared" si="8"/>
        <v>243.06334894160443</v>
      </c>
      <c r="AG21" s="1328"/>
    </row>
    <row r="22" spans="1:33" s="1341" customFormat="1" ht="17.100000000000001" customHeight="1">
      <c r="A22" s="2045"/>
      <c r="B22" s="2047" t="s">
        <v>524</v>
      </c>
      <c r="C22" s="2048">
        <f t="shared" ref="C22:L22" si="15">COUNTA(C20:C21)</f>
        <v>2</v>
      </c>
      <c r="D22" s="2049">
        <f t="shared" si="15"/>
        <v>2</v>
      </c>
      <c r="E22" s="2049">
        <f t="shared" si="15"/>
        <v>2</v>
      </c>
      <c r="F22" s="2049">
        <f t="shared" si="15"/>
        <v>2</v>
      </c>
      <c r="G22" s="2049">
        <f t="shared" si="15"/>
        <v>2</v>
      </c>
      <c r="H22" s="2063">
        <f t="shared" si="15"/>
        <v>2</v>
      </c>
      <c r="I22" s="2063">
        <f t="shared" si="15"/>
        <v>2</v>
      </c>
      <c r="J22" s="2063">
        <f t="shared" si="15"/>
        <v>2</v>
      </c>
      <c r="K22" s="2063">
        <f t="shared" si="15"/>
        <v>1</v>
      </c>
      <c r="L22" s="2065">
        <f t="shared" si="15"/>
        <v>0</v>
      </c>
      <c r="M22" s="2042">
        <f>SUM(M20:M21)</f>
        <v>82727.997999999992</v>
      </c>
      <c r="N22" s="1390">
        <f>SUM(N20:N21)</f>
        <v>12625</v>
      </c>
      <c r="O22" s="2054">
        <f>SUM(O20:O21)</f>
        <v>71104</v>
      </c>
      <c r="P22" s="2036">
        <f>SUM(P20:P21)</f>
        <v>33446</v>
      </c>
      <c r="Q22" s="1369"/>
      <c r="R22" s="1643" t="s">
        <v>531</v>
      </c>
      <c r="S22" s="1644">
        <f t="shared" si="13"/>
        <v>0</v>
      </c>
      <c r="T22" s="1629">
        <f t="shared" si="13"/>
        <v>3820</v>
      </c>
      <c r="U22" s="1629">
        <f t="shared" si="13"/>
        <v>25419</v>
      </c>
      <c r="V22" s="1646">
        <f t="shared" si="13"/>
        <v>17679</v>
      </c>
      <c r="W22" s="1630" t="str">
        <f>IF(AE22="","-",AE22)</f>
        <v>○</v>
      </c>
      <c r="X22" s="1643"/>
      <c r="Y22" s="1648" t="s">
        <v>532</v>
      </c>
      <c r="Z22" s="1643">
        <v>49688</v>
      </c>
      <c r="AA22" s="1639"/>
      <c r="AB22" s="1643">
        <v>3820</v>
      </c>
      <c r="AC22" s="1643">
        <v>25419</v>
      </c>
      <c r="AD22" s="1628">
        <v>17679</v>
      </c>
      <c r="AE22" s="1627" t="s">
        <v>75</v>
      </c>
      <c r="AF22" s="1626">
        <f t="shared" si="8"/>
        <v>511.57221059410716</v>
      </c>
      <c r="AG22" s="1328"/>
    </row>
    <row r="23" spans="1:33" s="1341" customFormat="1" ht="17.100000000000001" customHeight="1" thickBot="1">
      <c r="A23" s="2046"/>
      <c r="B23" s="2006"/>
      <c r="C23" s="2008"/>
      <c r="D23" s="2010"/>
      <c r="E23" s="2010"/>
      <c r="F23" s="2010"/>
      <c r="G23" s="2010"/>
      <c r="H23" s="2051"/>
      <c r="I23" s="2051"/>
      <c r="J23" s="2051"/>
      <c r="K23" s="2051"/>
      <c r="L23" s="2066"/>
      <c r="M23" s="2043"/>
      <c r="N23" s="1410">
        <f>COUNTA(N20:N21)</f>
        <v>2</v>
      </c>
      <c r="O23" s="2055"/>
      <c r="P23" s="2056"/>
      <c r="Q23" s="1411"/>
      <c r="R23" s="1643" t="s">
        <v>533</v>
      </c>
      <c r="S23" s="1644">
        <f t="shared" si="13"/>
        <v>6177600</v>
      </c>
      <c r="T23" s="1649">
        <f t="shared" si="13"/>
        <v>4870</v>
      </c>
      <c r="U23" s="1649">
        <f t="shared" si="13"/>
        <v>35631</v>
      </c>
      <c r="V23" s="1649">
        <f t="shared" si="13"/>
        <v>25383</v>
      </c>
      <c r="W23" s="1630" t="str">
        <f>IF(AE23="","-",AE23)</f>
        <v>○</v>
      </c>
      <c r="X23" s="1643"/>
      <c r="Y23" s="1648" t="s">
        <v>534</v>
      </c>
      <c r="Z23" s="1643">
        <v>66654</v>
      </c>
      <c r="AA23" s="1639">
        <v>6177600</v>
      </c>
      <c r="AB23" s="1643">
        <v>4870</v>
      </c>
      <c r="AC23" s="1643">
        <v>35631</v>
      </c>
      <c r="AD23" s="1628">
        <v>25383</v>
      </c>
      <c r="AE23" s="1627" t="s">
        <v>75</v>
      </c>
      <c r="AF23" s="1626">
        <f t="shared" si="8"/>
        <v>534.56656764785305</v>
      </c>
      <c r="AG23" s="1328"/>
    </row>
    <row r="24" spans="1:33" s="1341" customFormat="1" ht="17.100000000000001" customHeight="1" thickBot="1">
      <c r="A24" s="1412" t="s">
        <v>535</v>
      </c>
      <c r="B24" s="1413" t="s">
        <v>517</v>
      </c>
      <c r="C24" s="1414"/>
      <c r="D24" s="1415"/>
      <c r="E24" s="1415"/>
      <c r="F24" s="1415"/>
      <c r="G24" s="1415" t="s">
        <v>75</v>
      </c>
      <c r="H24" s="1416" t="s">
        <v>75</v>
      </c>
      <c r="I24" s="1416"/>
      <c r="J24" s="1416"/>
      <c r="K24" s="1416"/>
      <c r="L24" s="1417"/>
      <c r="M24" s="1418" t="str">
        <f>IF(S15=0,"-  ",S15/10^3)</f>
        <v xml:space="preserve">-  </v>
      </c>
      <c r="N24" s="1419">
        <f t="shared" ref="N24:P27" si="16">T15</f>
        <v>6600</v>
      </c>
      <c r="O24" s="1420">
        <f t="shared" si="16"/>
        <v>38568</v>
      </c>
      <c r="P24" s="1421">
        <f t="shared" si="16"/>
        <v>28310</v>
      </c>
      <c r="Q24" s="1422" t="str">
        <f>IF(W15="○",W15,"")</f>
        <v>○</v>
      </c>
      <c r="R24" s="1643"/>
      <c r="S24" s="1643"/>
      <c r="T24" s="1643"/>
      <c r="U24" s="1643"/>
      <c r="V24" s="1643"/>
      <c r="W24" s="1643"/>
      <c r="X24" s="1643"/>
      <c r="Y24" s="1643"/>
      <c r="Z24" s="1643"/>
      <c r="AA24" s="1643"/>
      <c r="AB24" s="1643"/>
      <c r="AC24" s="1643"/>
      <c r="AD24" s="1628"/>
      <c r="AE24" s="1628"/>
      <c r="AF24" s="1628"/>
    </row>
    <row r="25" spans="1:33" s="1341" customFormat="1" ht="16.5" customHeight="1" thickBot="1">
      <c r="A25" s="1423" t="s">
        <v>536</v>
      </c>
      <c r="B25" s="1424" t="s">
        <v>537</v>
      </c>
      <c r="C25" s="1425" t="s">
        <v>75</v>
      </c>
      <c r="D25" s="1426" t="s">
        <v>75</v>
      </c>
      <c r="E25" s="1426"/>
      <c r="F25" s="1426"/>
      <c r="G25" s="1426" t="s">
        <v>514</v>
      </c>
      <c r="H25" s="1427" t="s">
        <v>514</v>
      </c>
      <c r="I25" s="1427"/>
      <c r="J25" s="1427" t="s">
        <v>514</v>
      </c>
      <c r="K25" s="1427"/>
      <c r="L25" s="1427"/>
      <c r="M25" s="1428">
        <f>IF(S16=0,"-  ",S16/10^3)</f>
        <v>2017</v>
      </c>
      <c r="N25" s="1429">
        <f t="shared" si="16"/>
        <v>5900</v>
      </c>
      <c r="O25" s="1430">
        <f t="shared" si="16"/>
        <v>35704</v>
      </c>
      <c r="P25" s="1421">
        <f t="shared" si="16"/>
        <v>23634</v>
      </c>
      <c r="Q25" s="1422" t="str">
        <f>IF(W16="○",W16,"")</f>
        <v>○</v>
      </c>
      <c r="R25" s="1643">
        <f>COUNTA(R5:R23)</f>
        <v>19</v>
      </c>
      <c r="S25" s="1643">
        <f>SUM(S5:S23)</f>
        <v>371891924</v>
      </c>
      <c r="T25" s="1643">
        <f>SUM(T5:T23)</f>
        <v>166755</v>
      </c>
      <c r="U25" s="1643">
        <f>SUM(U5:U23)</f>
        <v>729891.64</v>
      </c>
      <c r="V25" s="1643">
        <f>SUM(V5:V23)</f>
        <v>391183.94500000001</v>
      </c>
      <c r="W25" s="1639"/>
      <c r="X25" s="1643"/>
      <c r="Y25" s="1643"/>
      <c r="Z25" s="1643">
        <f>SUM(Z5:Z23)</f>
        <v>1838040.65</v>
      </c>
      <c r="AA25" s="1643">
        <f>SUM(AA5:AA23)</f>
        <v>371891924</v>
      </c>
      <c r="AB25" s="1643">
        <f>SUM(AB5:AB23)</f>
        <v>166755</v>
      </c>
      <c r="AC25" s="1643">
        <f>SUM(AC5:AC23)</f>
        <v>729891.64</v>
      </c>
      <c r="AD25" s="1628">
        <f>SUM(AD5:AD23)</f>
        <v>391183.94500000001</v>
      </c>
      <c r="AE25" s="1628"/>
      <c r="AF25" s="1626">
        <f t="shared" si="1"/>
        <v>397.10309997768553</v>
      </c>
    </row>
    <row r="26" spans="1:33" s="1341" customFormat="1" ht="17.100000000000001" customHeight="1">
      <c r="A26" s="2057" t="s">
        <v>538</v>
      </c>
      <c r="B26" s="1431" t="s">
        <v>539</v>
      </c>
      <c r="C26" s="1432" t="s">
        <v>514</v>
      </c>
      <c r="D26" s="1433" t="s">
        <v>514</v>
      </c>
      <c r="E26" s="1434" t="s">
        <v>75</v>
      </c>
      <c r="F26" s="1434"/>
      <c r="G26" s="1434" t="s">
        <v>75</v>
      </c>
      <c r="H26" s="1435" t="s">
        <v>75</v>
      </c>
      <c r="I26" s="1435" t="s">
        <v>75</v>
      </c>
      <c r="J26" s="1435"/>
      <c r="K26" s="1435"/>
      <c r="L26" s="1435"/>
      <c r="M26" s="1436">
        <f>IF(S17=0,"-  ",S17/10^3)</f>
        <v>1917.44</v>
      </c>
      <c r="N26" s="1437">
        <f t="shared" si="16"/>
        <v>2100</v>
      </c>
      <c r="O26" s="1401">
        <f t="shared" si="16"/>
        <v>3166</v>
      </c>
      <c r="P26" s="1402">
        <f t="shared" si="16"/>
        <v>76</v>
      </c>
      <c r="Q26" s="1438" t="str">
        <f>IF(W17="○",W17,"")</f>
        <v/>
      </c>
      <c r="R26" s="1643"/>
      <c r="S26" s="1643"/>
      <c r="T26" s="1643"/>
      <c r="U26" s="1643"/>
      <c r="V26" s="1643"/>
      <c r="W26" s="1639"/>
      <c r="X26" s="1643"/>
      <c r="Y26" s="1643"/>
      <c r="Z26" s="1643"/>
      <c r="AA26" s="1643"/>
      <c r="AB26" s="1643"/>
      <c r="AC26" s="1643"/>
      <c r="AD26" s="1628"/>
      <c r="AE26" s="1628"/>
      <c r="AF26" s="1626"/>
    </row>
    <row r="27" spans="1:33" s="1341" customFormat="1" ht="17.100000000000001" customHeight="1">
      <c r="A27" s="2058"/>
      <c r="B27" s="1353" t="s">
        <v>540</v>
      </c>
      <c r="C27" s="1374" t="s">
        <v>75</v>
      </c>
      <c r="D27" s="1355"/>
      <c r="E27" s="1375" t="s">
        <v>75</v>
      </c>
      <c r="F27" s="1375"/>
      <c r="G27" s="1375" t="s">
        <v>75</v>
      </c>
      <c r="H27" s="1404" t="s">
        <v>75</v>
      </c>
      <c r="I27" s="1404"/>
      <c r="J27" s="1404"/>
      <c r="K27" s="1404"/>
      <c r="L27" s="1404"/>
      <c r="M27" s="1407">
        <f>IF(S18=0,"-  ",S18/10^3)</f>
        <v>77214.108999999997</v>
      </c>
      <c r="N27" s="1359">
        <f t="shared" si="16"/>
        <v>8440</v>
      </c>
      <c r="O27" s="1360">
        <f t="shared" si="16"/>
        <v>40260</v>
      </c>
      <c r="P27" s="1361">
        <f t="shared" si="16"/>
        <v>27154</v>
      </c>
      <c r="Q27" s="1403" t="str">
        <f>IF(W18="○",W18,"")</f>
        <v>○</v>
      </c>
      <c r="R27" s="1643"/>
      <c r="S27" s="1643"/>
      <c r="T27" s="1643"/>
      <c r="U27" s="1643"/>
      <c r="V27" s="1643"/>
      <c r="W27" s="1639"/>
      <c r="X27" s="1643"/>
      <c r="Y27" s="1643"/>
      <c r="Z27" s="1643"/>
      <c r="AA27" s="1643"/>
      <c r="AB27" s="1643"/>
      <c r="AC27" s="1643"/>
      <c r="AD27" s="1628"/>
      <c r="AE27" s="1628"/>
      <c r="AF27" s="1626"/>
    </row>
    <row r="28" spans="1:33" s="1341" customFormat="1" ht="17.100000000000001" customHeight="1">
      <c r="A28" s="2058"/>
      <c r="B28" s="2047" t="s">
        <v>541</v>
      </c>
      <c r="C28" s="2048">
        <f t="shared" ref="C28:L28" si="17">COUNTA(C26:C27)</f>
        <v>2</v>
      </c>
      <c r="D28" s="2049">
        <f t="shared" si="17"/>
        <v>1</v>
      </c>
      <c r="E28" s="2049">
        <f t="shared" si="17"/>
        <v>2</v>
      </c>
      <c r="F28" s="2049">
        <f t="shared" si="17"/>
        <v>0</v>
      </c>
      <c r="G28" s="2049">
        <f t="shared" si="17"/>
        <v>2</v>
      </c>
      <c r="H28" s="2063">
        <f t="shared" si="17"/>
        <v>2</v>
      </c>
      <c r="I28" s="2063">
        <f t="shared" si="17"/>
        <v>1</v>
      </c>
      <c r="J28" s="2063">
        <f t="shared" si="17"/>
        <v>0</v>
      </c>
      <c r="K28" s="2063">
        <f t="shared" si="17"/>
        <v>0</v>
      </c>
      <c r="L28" s="2074">
        <f t="shared" si="17"/>
        <v>0</v>
      </c>
      <c r="M28" s="2076">
        <f>SUM(M26:M27)</f>
        <v>79131.548999999999</v>
      </c>
      <c r="N28" s="1390">
        <f>SUM(N26:N27)</f>
        <v>10540</v>
      </c>
      <c r="O28" s="2034">
        <f>SUM(O26:O27)</f>
        <v>43426</v>
      </c>
      <c r="P28" s="2036">
        <f>SUM(P26:P27)</f>
        <v>27230</v>
      </c>
      <c r="Q28" s="1363"/>
      <c r="R28" s="1643"/>
      <c r="S28" s="1649"/>
      <c r="T28" s="1649"/>
      <c r="U28" s="1649"/>
      <c r="V28" s="1649"/>
      <c r="W28" s="1639"/>
      <c r="X28" s="1643"/>
      <c r="Y28" s="1643"/>
      <c r="Z28" s="1643"/>
      <c r="AA28" s="1643"/>
      <c r="AB28" s="1643"/>
      <c r="AC28" s="1643"/>
      <c r="AD28" s="1628"/>
      <c r="AE28" s="1628"/>
      <c r="AF28" s="1626"/>
    </row>
    <row r="29" spans="1:33" s="1341" customFormat="1" ht="17.100000000000001" customHeight="1" thickBot="1">
      <c r="A29" s="2059"/>
      <c r="B29" s="2060"/>
      <c r="C29" s="2061"/>
      <c r="D29" s="2062"/>
      <c r="E29" s="2062"/>
      <c r="F29" s="2062"/>
      <c r="G29" s="2062"/>
      <c r="H29" s="2064"/>
      <c r="I29" s="2064"/>
      <c r="J29" s="2064"/>
      <c r="K29" s="2064"/>
      <c r="L29" s="2075"/>
      <c r="M29" s="2043"/>
      <c r="N29" s="1371">
        <f>COUNTA(N26:N27)</f>
        <v>2</v>
      </c>
      <c r="O29" s="2077"/>
      <c r="P29" s="2067"/>
      <c r="Q29" s="1439"/>
      <c r="R29" s="1643">
        <f>COUNTA(R5:R23)</f>
        <v>19</v>
      </c>
      <c r="S29" s="1643">
        <f>$M$35*1000</f>
        <v>371891923.99999994</v>
      </c>
      <c r="T29" s="1643">
        <f>$N$35</f>
        <v>166755</v>
      </c>
      <c r="U29" s="1643">
        <f>$O$35</f>
        <v>729891.64</v>
      </c>
      <c r="V29" s="1643">
        <f>$P$35</f>
        <v>391183.94500000001</v>
      </c>
      <c r="W29" s="1639"/>
      <c r="X29" s="1643"/>
      <c r="Y29" s="1643"/>
      <c r="Z29" s="1643"/>
      <c r="AA29" s="1643"/>
      <c r="AB29" s="1643"/>
      <c r="AC29" s="1643"/>
      <c r="AD29" s="1628"/>
      <c r="AE29" s="1628"/>
      <c r="AF29" s="1626"/>
    </row>
    <row r="30" spans="1:33" s="1341" customFormat="1" ht="17.100000000000001" customHeight="1" thickBot="1">
      <c r="A30" s="1423" t="s">
        <v>542</v>
      </c>
      <c r="B30" s="1424" t="s">
        <v>543</v>
      </c>
      <c r="C30" s="1425" t="s">
        <v>75</v>
      </c>
      <c r="D30" s="1440" t="s">
        <v>75</v>
      </c>
      <c r="E30" s="1426" t="s">
        <v>75</v>
      </c>
      <c r="F30" s="1426"/>
      <c r="G30" s="1426" t="s">
        <v>514</v>
      </c>
      <c r="H30" s="1427" t="s">
        <v>75</v>
      </c>
      <c r="I30" s="1427" t="s">
        <v>75</v>
      </c>
      <c r="J30" s="1427"/>
      <c r="K30" s="1427"/>
      <c r="L30" s="1441"/>
      <c r="M30" s="1407" t="str">
        <f>IF(S19=0,"-  ",S19/10^3)</f>
        <v xml:space="preserve">-  </v>
      </c>
      <c r="N30" s="1429">
        <f t="shared" ref="N30:P34" si="18">T19</f>
        <v>3000</v>
      </c>
      <c r="O30" s="1430">
        <f t="shared" si="18"/>
        <v>17224</v>
      </c>
      <c r="P30" s="1421">
        <f t="shared" si="18"/>
        <v>10298</v>
      </c>
      <c r="Q30" s="1442" t="str">
        <f>IF(W19="○",W19,"")</f>
        <v/>
      </c>
      <c r="R30" s="1643">
        <f>R25-R29</f>
        <v>0</v>
      </c>
      <c r="S30" s="1643">
        <f>S25-S29</f>
        <v>0</v>
      </c>
      <c r="T30" s="1643">
        <f>T25-T29</f>
        <v>0</v>
      </c>
      <c r="U30" s="1643">
        <f>U25-U29</f>
        <v>0</v>
      </c>
      <c r="V30" s="1643">
        <f>V25-V29</f>
        <v>0</v>
      </c>
      <c r="W30" s="1639"/>
      <c r="X30" s="1643"/>
      <c r="Y30" s="1643"/>
      <c r="Z30" s="1643"/>
      <c r="AA30" s="1643"/>
      <c r="AB30" s="1643"/>
      <c r="AC30" s="1643"/>
      <c r="AD30" s="1628"/>
      <c r="AE30" s="1628"/>
      <c r="AF30" s="1626"/>
    </row>
    <row r="31" spans="1:33" s="1341" customFormat="1" ht="17.100000000000001" customHeight="1" thickBot="1">
      <c r="A31" s="1423" t="s">
        <v>544</v>
      </c>
      <c r="B31" s="1424" t="s">
        <v>545</v>
      </c>
      <c r="C31" s="1425" t="s">
        <v>75</v>
      </c>
      <c r="D31" s="1440" t="s">
        <v>75</v>
      </c>
      <c r="E31" s="1426" t="s">
        <v>75</v>
      </c>
      <c r="F31" s="1426"/>
      <c r="G31" s="1426" t="s">
        <v>75</v>
      </c>
      <c r="H31" s="1427" t="s">
        <v>75</v>
      </c>
      <c r="I31" s="1427" t="s">
        <v>75</v>
      </c>
      <c r="J31" s="1427"/>
      <c r="K31" s="1427"/>
      <c r="L31" s="1441"/>
      <c r="M31" s="1428" t="str">
        <f>IF(S20=0,"-  ",S20/10^3)</f>
        <v xml:space="preserve">-  </v>
      </c>
      <c r="N31" s="1429">
        <f t="shared" si="18"/>
        <v>1200</v>
      </c>
      <c r="O31" s="1430">
        <f t="shared" si="18"/>
        <v>9202</v>
      </c>
      <c r="P31" s="1421">
        <f t="shared" si="18"/>
        <v>519</v>
      </c>
      <c r="Q31" s="1443" t="str">
        <f>IF(W20="○",W20,"")</f>
        <v/>
      </c>
      <c r="R31" s="1643"/>
      <c r="S31" s="1643"/>
      <c r="T31" s="1643"/>
      <c r="U31" s="1643"/>
      <c r="V31" s="1643"/>
      <c r="W31" s="1639"/>
      <c r="X31" s="1643"/>
      <c r="Y31" s="1643"/>
      <c r="Z31" s="1643"/>
      <c r="AA31" s="1643"/>
      <c r="AB31" s="1643"/>
      <c r="AC31" s="1643"/>
      <c r="AD31" s="1628"/>
      <c r="AE31" s="1628"/>
      <c r="AF31" s="1626"/>
    </row>
    <row r="32" spans="1:33" s="1341" customFormat="1" ht="17.100000000000001" customHeight="1" thickBot="1">
      <c r="A32" s="1423" t="s">
        <v>546</v>
      </c>
      <c r="B32" s="1424" t="s">
        <v>547</v>
      </c>
      <c r="C32" s="1425"/>
      <c r="D32" s="1440"/>
      <c r="E32" s="1426" t="s">
        <v>75</v>
      </c>
      <c r="F32" s="1426" t="s">
        <v>75</v>
      </c>
      <c r="G32" s="1426" t="s">
        <v>75</v>
      </c>
      <c r="H32" s="1427" t="s">
        <v>75</v>
      </c>
      <c r="I32" s="1427" t="s">
        <v>75</v>
      </c>
      <c r="J32" s="1427"/>
      <c r="K32" s="1427"/>
      <c r="L32" s="1441"/>
      <c r="M32" s="1428">
        <f>IF(S21=0,"-  ",S21/10^3)</f>
        <v>73810.721999999994</v>
      </c>
      <c r="N32" s="1429">
        <f t="shared" si="18"/>
        <v>3100</v>
      </c>
      <c r="O32" s="1430">
        <f t="shared" si="18"/>
        <v>12562</v>
      </c>
      <c r="P32" s="1421">
        <f t="shared" si="18"/>
        <v>4452</v>
      </c>
      <c r="Q32" s="1444" t="str">
        <f>IF(W21="○",W21,"")</f>
        <v/>
      </c>
      <c r="R32" s="1643"/>
      <c r="S32" s="1643"/>
      <c r="T32" s="1643"/>
      <c r="U32" s="1643"/>
      <c r="V32" s="1643"/>
      <c r="W32" s="1639"/>
      <c r="X32" s="1643"/>
      <c r="Y32" s="1643"/>
      <c r="Z32" s="1643"/>
      <c r="AA32" s="1643"/>
      <c r="AB32" s="1643"/>
      <c r="AC32" s="1643"/>
      <c r="AD32" s="1628"/>
      <c r="AE32" s="1628"/>
      <c r="AF32" s="1626"/>
    </row>
    <row r="33" spans="1:32" s="1341" customFormat="1" ht="39" customHeight="1" thickBot="1">
      <c r="A33" s="1423" t="s">
        <v>548</v>
      </c>
      <c r="B33" s="1445" t="s">
        <v>549</v>
      </c>
      <c r="C33" s="1446" t="s">
        <v>37</v>
      </c>
      <c r="D33" s="1447" t="s">
        <v>37</v>
      </c>
      <c r="E33" s="1426"/>
      <c r="F33" s="1426"/>
      <c r="G33" s="1426" t="s">
        <v>37</v>
      </c>
      <c r="H33" s="1427" t="s">
        <v>514</v>
      </c>
      <c r="I33" s="1427"/>
      <c r="J33" s="1427"/>
      <c r="K33" s="1427"/>
      <c r="L33" s="1441" t="s">
        <v>514</v>
      </c>
      <c r="M33" s="1428" t="str">
        <f>IF(S22=0,"-  ",S22/10^3)</f>
        <v xml:space="preserve">-  </v>
      </c>
      <c r="N33" s="1429">
        <f t="shared" si="18"/>
        <v>3820</v>
      </c>
      <c r="O33" s="1430">
        <f t="shared" si="18"/>
        <v>25419</v>
      </c>
      <c r="P33" s="1421">
        <f t="shared" si="18"/>
        <v>17679</v>
      </c>
      <c r="Q33" s="1448" t="str">
        <f>IF(W22="○",W22,"")</f>
        <v>○</v>
      </c>
      <c r="R33" s="1628"/>
      <c r="S33" s="1628"/>
      <c r="T33" s="1628"/>
      <c r="U33" s="1628"/>
      <c r="V33" s="1628"/>
      <c r="W33" s="1626"/>
      <c r="X33" s="1628"/>
      <c r="Y33" s="1628"/>
      <c r="Z33" s="1628"/>
      <c r="AA33" s="1628"/>
      <c r="AB33" s="1628"/>
      <c r="AC33" s="1628"/>
      <c r="AD33" s="1628"/>
      <c r="AE33" s="1628"/>
      <c r="AF33" s="1626"/>
    </row>
    <row r="34" spans="1:32" s="1341" customFormat="1" ht="33.950000000000003" customHeight="1" thickBot="1">
      <c r="A34" s="1449" t="s">
        <v>550</v>
      </c>
      <c r="B34" s="1450" t="s">
        <v>551</v>
      </c>
      <c r="C34" s="1451"/>
      <c r="D34" s="1452" t="s">
        <v>75</v>
      </c>
      <c r="E34" s="1453"/>
      <c r="F34" s="1453" t="s">
        <v>75</v>
      </c>
      <c r="G34" s="1453" t="s">
        <v>75</v>
      </c>
      <c r="H34" s="1453" t="s">
        <v>75</v>
      </c>
      <c r="I34" s="1453" t="s">
        <v>75</v>
      </c>
      <c r="J34" s="1453" t="s">
        <v>75</v>
      </c>
      <c r="K34" s="1453"/>
      <c r="L34" s="1454"/>
      <c r="M34" s="1455">
        <f>IF(S23=0,"-  ",S23/10^3)</f>
        <v>6177.6</v>
      </c>
      <c r="N34" s="1456">
        <f t="shared" si="18"/>
        <v>4870</v>
      </c>
      <c r="O34" s="1360">
        <f t="shared" si="18"/>
        <v>35631</v>
      </c>
      <c r="P34" s="1361">
        <f t="shared" si="18"/>
        <v>25383</v>
      </c>
      <c r="Q34" s="1422" t="str">
        <f t="shared" ref="Q34" si="19">IF(W23="○",W23,"")</f>
        <v>○</v>
      </c>
      <c r="R34" s="1628"/>
      <c r="S34" s="1628"/>
      <c r="T34" s="1628"/>
      <c r="U34" s="1628"/>
      <c r="V34" s="1628"/>
      <c r="W34" s="1626"/>
      <c r="X34" s="1628"/>
      <c r="Y34" s="1628"/>
      <c r="Z34" s="1628"/>
      <c r="AA34" s="1628"/>
      <c r="AB34" s="1628"/>
      <c r="AC34" s="1628"/>
      <c r="AD34" s="1628"/>
      <c r="AE34" s="1628"/>
      <c r="AF34" s="1626"/>
    </row>
    <row r="35" spans="1:32" s="1341" customFormat="1" ht="17.100000000000001" customHeight="1">
      <c r="A35" s="2068" t="s">
        <v>552</v>
      </c>
      <c r="B35" s="2070" t="str">
        <f>""&amp;R25&amp;"施設"</f>
        <v>19施設</v>
      </c>
      <c r="C35" s="2071">
        <f t="shared" ref="C35:L35" si="20">COUNTIF(C8:C34,"○")</f>
        <v>16</v>
      </c>
      <c r="D35" s="2072">
        <f t="shared" si="20"/>
        <v>8</v>
      </c>
      <c r="E35" s="2072">
        <f t="shared" si="20"/>
        <v>14</v>
      </c>
      <c r="F35" s="2072">
        <f t="shared" si="20"/>
        <v>11</v>
      </c>
      <c r="G35" s="2072">
        <f t="shared" si="20"/>
        <v>19</v>
      </c>
      <c r="H35" s="2072">
        <f t="shared" si="20"/>
        <v>18</v>
      </c>
      <c r="I35" s="2072">
        <f>COUNTIF(I8:I34,"○")</f>
        <v>13</v>
      </c>
      <c r="J35" s="2072">
        <f t="shared" si="20"/>
        <v>9</v>
      </c>
      <c r="K35" s="2072">
        <f t="shared" si="20"/>
        <v>2</v>
      </c>
      <c r="L35" s="2080">
        <f t="shared" si="20"/>
        <v>1</v>
      </c>
      <c r="M35" s="2082">
        <f>SUM(M12,M18,M24,M28,M30,M22,M25,M31,M32,M33,M34)</f>
        <v>371891.92399999994</v>
      </c>
      <c r="N35" s="1457">
        <f>SUM(N12,N18,N24,N28,N30,N22,N25,N31,N32,N33,N34)</f>
        <v>166755</v>
      </c>
      <c r="O35" s="2083">
        <f>SUM(O12,O18,O24,O25,O28,O30,O22,O33,O31,O32,O34)</f>
        <v>729891.64</v>
      </c>
      <c r="P35" s="2084">
        <f>SUM(P12,P18,P24,P25,P28,P30,P22,P33,P31,P32,P34)</f>
        <v>391183.94500000001</v>
      </c>
      <c r="Q35" s="2078">
        <f>COUNTIF(Q8:Q34,"○")</f>
        <v>7</v>
      </c>
      <c r="R35" s="1628"/>
      <c r="S35" s="1628"/>
      <c r="T35" s="1628"/>
      <c r="U35" s="1628"/>
      <c r="V35" s="1628"/>
      <c r="W35" s="1626"/>
      <c r="X35" s="1628"/>
      <c r="Y35" s="1628"/>
      <c r="Z35" s="1628"/>
      <c r="AA35" s="1628"/>
      <c r="AB35" s="1628"/>
      <c r="AC35" s="1628"/>
      <c r="AD35" s="1628"/>
      <c r="AE35" s="1628"/>
      <c r="AF35" s="1626"/>
    </row>
    <row r="36" spans="1:32" s="1341" customFormat="1" ht="17.100000000000001" customHeight="1" thickBot="1">
      <c r="A36" s="2069"/>
      <c r="B36" s="2006"/>
      <c r="C36" s="2061"/>
      <c r="D36" s="2062"/>
      <c r="E36" s="2062"/>
      <c r="F36" s="2073"/>
      <c r="G36" s="2073"/>
      <c r="H36" s="2073"/>
      <c r="I36" s="2073"/>
      <c r="J36" s="2073"/>
      <c r="K36" s="2010"/>
      <c r="L36" s="2081"/>
      <c r="M36" s="2033"/>
      <c r="N36" s="1371">
        <f>N13+N19+N23+COUNTA(N24:N24)+COUNTA(N25:N25)+N29+COUNTA(N30:N30)+COUNTA(N31:N31)+COUNTA(N32:N32)+COUNTA(N33:N33)+COUNTA(N34:N34)</f>
        <v>19</v>
      </c>
      <c r="O36" s="2077"/>
      <c r="P36" s="2037"/>
      <c r="Q36" s="2079"/>
      <c r="R36" s="1628"/>
      <c r="S36" s="1628"/>
      <c r="T36" s="1628"/>
      <c r="U36" s="1628"/>
      <c r="V36" s="1628"/>
      <c r="W36" s="1626"/>
      <c r="X36" s="1628"/>
      <c r="Y36" s="1628"/>
      <c r="Z36" s="1628"/>
      <c r="AA36" s="1628"/>
      <c r="AB36" s="1628"/>
      <c r="AC36" s="1628"/>
      <c r="AD36" s="1628"/>
      <c r="AE36" s="1628"/>
      <c r="AF36" s="1626"/>
    </row>
    <row r="37" spans="1:32" s="1341" customFormat="1" ht="17.100000000000001" customHeight="1">
      <c r="A37" s="1458" t="s">
        <v>553</v>
      </c>
      <c r="B37" s="1459"/>
      <c r="C37" s="1459"/>
      <c r="D37" s="1459"/>
      <c r="E37" s="1459"/>
      <c r="F37" s="1459"/>
      <c r="G37" s="1459"/>
      <c r="H37" s="1459"/>
      <c r="I37" s="1459"/>
      <c r="J37" s="1459"/>
      <c r="K37" s="1459"/>
      <c r="L37" s="1459"/>
      <c r="M37" s="1460"/>
      <c r="N37" s="1461"/>
      <c r="O37" s="1462"/>
      <c r="P37" s="1463"/>
      <c r="Q37" s="1464"/>
      <c r="R37" s="1628"/>
      <c r="S37" s="1628"/>
      <c r="T37" s="1628"/>
      <c r="U37" s="1628"/>
      <c r="V37" s="1628"/>
      <c r="W37" s="1626"/>
      <c r="X37" s="1628"/>
      <c r="Y37" s="1628"/>
      <c r="Z37" s="1628"/>
      <c r="AA37" s="1628"/>
      <c r="AB37" s="1628"/>
      <c r="AC37" s="1628"/>
      <c r="AD37" s="1628"/>
      <c r="AE37" s="1628"/>
      <c r="AF37" s="1626"/>
    </row>
    <row r="38" spans="1:32" s="1341" customFormat="1" ht="17.100000000000001" customHeight="1">
      <c r="A38" s="1465" t="s">
        <v>554</v>
      </c>
      <c r="B38" s="1466"/>
      <c r="C38" s="1466"/>
      <c r="D38" s="1466"/>
      <c r="E38" s="1466"/>
      <c r="F38" s="1466"/>
      <c r="G38" s="1466"/>
      <c r="H38" s="1466"/>
      <c r="I38" s="1466"/>
      <c r="J38" s="1409"/>
      <c r="K38" s="1409"/>
      <c r="L38" s="1409"/>
      <c r="M38" s="1409"/>
      <c r="N38" s="1409"/>
      <c r="O38" s="1409"/>
      <c r="P38" s="1409"/>
      <c r="Q38" s="1467"/>
      <c r="R38" s="1628"/>
      <c r="S38" s="1628"/>
      <c r="T38" s="1628"/>
      <c r="U38" s="1628"/>
      <c r="V38" s="1628"/>
      <c r="W38" s="1626"/>
      <c r="X38" s="1628"/>
      <c r="Y38" s="1628"/>
      <c r="Z38" s="1628"/>
      <c r="AA38" s="1628"/>
      <c r="AB38" s="1628"/>
      <c r="AC38" s="1628"/>
      <c r="AD38" s="1628"/>
      <c r="AE38" s="1628"/>
      <c r="AF38" s="1626"/>
    </row>
    <row r="39" spans="1:32" s="1409" customFormat="1" ht="17.100000000000001" customHeight="1">
      <c r="A39" s="1465" t="s">
        <v>555</v>
      </c>
      <c r="B39" s="1466"/>
      <c r="C39" s="1466"/>
      <c r="D39" s="1466"/>
      <c r="E39" s="1466"/>
      <c r="F39" s="1466"/>
      <c r="G39" s="1466"/>
      <c r="H39" s="1466"/>
      <c r="I39" s="1466"/>
      <c r="R39" s="1628"/>
      <c r="S39" s="1628"/>
      <c r="T39" s="1628"/>
      <c r="U39" s="1628"/>
      <c r="V39" s="1628"/>
      <c r="W39" s="1632"/>
      <c r="X39" s="1631"/>
      <c r="Y39" s="1631"/>
      <c r="Z39" s="1631"/>
      <c r="AA39" s="1631"/>
      <c r="AB39" s="1631"/>
      <c r="AC39" s="1631"/>
      <c r="AD39" s="1631"/>
      <c r="AE39" s="1631"/>
      <c r="AF39" s="1632"/>
    </row>
    <row r="40" spans="1:32" s="1409" customFormat="1" ht="17.100000000000001" customHeight="1">
      <c r="A40" s="1468"/>
      <c r="R40" s="1631"/>
      <c r="S40" s="1631"/>
      <c r="T40" s="1631"/>
      <c r="U40" s="1631"/>
      <c r="V40" s="1631"/>
      <c r="W40" s="1632"/>
      <c r="X40" s="1631"/>
      <c r="Y40" s="1631"/>
      <c r="Z40" s="1631"/>
      <c r="AA40" s="1631"/>
      <c r="AB40" s="1631"/>
      <c r="AC40" s="1631"/>
      <c r="AD40" s="1631"/>
      <c r="AE40" s="1631"/>
      <c r="AF40" s="1632"/>
    </row>
    <row r="41" spans="1:32" s="1409" customFormat="1" ht="17.100000000000001" customHeight="1">
      <c r="A41" s="1469"/>
      <c r="B41" s="1470"/>
      <c r="C41" s="1471"/>
      <c r="D41" s="1471"/>
      <c r="E41" s="1471"/>
      <c r="F41" s="1471"/>
      <c r="G41" s="1471"/>
      <c r="H41" s="1471"/>
      <c r="I41" s="1471"/>
      <c r="J41" s="1471"/>
      <c r="K41" s="1471"/>
      <c r="L41" s="1471"/>
      <c r="M41" s="1471"/>
      <c r="N41" s="1471"/>
      <c r="O41" s="1471"/>
      <c r="P41" s="1471"/>
      <c r="Q41" s="1471"/>
      <c r="R41" s="1631"/>
      <c r="S41" s="1631"/>
      <c r="T41" s="1631"/>
      <c r="U41" s="1631"/>
      <c r="V41" s="1631"/>
      <c r="W41" s="1632"/>
      <c r="X41" s="1631"/>
      <c r="Y41" s="1631"/>
      <c r="Z41" s="1631"/>
      <c r="AA41" s="1631"/>
      <c r="AB41" s="1631"/>
      <c r="AC41" s="1631"/>
      <c r="AD41" s="1631"/>
      <c r="AE41" s="1631"/>
      <c r="AF41" s="1632"/>
    </row>
    <row r="42" spans="1:32" ht="17.100000000000001" customHeight="1">
      <c r="R42" s="1631"/>
      <c r="S42" s="1631"/>
      <c r="T42" s="1631"/>
      <c r="U42" s="1631"/>
      <c r="V42" s="1631"/>
    </row>
    <row r="43" spans="1:32" ht="24" customHeight="1"/>
    <row r="44" spans="1:32" ht="24" customHeight="1"/>
    <row r="45" spans="1:32" ht="24" customHeight="1"/>
    <row r="46" spans="1:32" ht="16.5" customHeight="1"/>
    <row r="47" spans="1:32" ht="16.5" customHeight="1"/>
    <row r="48" spans="1:32" ht="16.5" customHeight="1"/>
    <row r="49" ht="16.5" customHeight="1"/>
    <row r="50" ht="16.5" customHeight="1"/>
    <row r="51" ht="16.5" customHeight="1"/>
    <row r="52" ht="16.5" customHeight="1"/>
    <row r="53" ht="16.5" customHeight="1"/>
    <row r="54" ht="16.5" customHeight="1"/>
    <row r="55" ht="16.5" customHeight="1"/>
    <row r="56" ht="16.5" customHeight="1"/>
  </sheetData>
  <mergeCells count="94">
    <mergeCell ref="Q35:Q36"/>
    <mergeCell ref="J35:J36"/>
    <mergeCell ref="K35:K36"/>
    <mergeCell ref="L35:L36"/>
    <mergeCell ref="M35:M36"/>
    <mergeCell ref="O35:O36"/>
    <mergeCell ref="P35:P36"/>
    <mergeCell ref="P28:P29"/>
    <mergeCell ref="A35:A36"/>
    <mergeCell ref="B35:B36"/>
    <mergeCell ref="C35:C36"/>
    <mergeCell ref="D35:D36"/>
    <mergeCell ref="E35:E36"/>
    <mergeCell ref="F35:F36"/>
    <mergeCell ref="G35:G36"/>
    <mergeCell ref="H35:H36"/>
    <mergeCell ref="I35:I36"/>
    <mergeCell ref="I28:I29"/>
    <mergeCell ref="J28:J29"/>
    <mergeCell ref="K28:K29"/>
    <mergeCell ref="L28:L29"/>
    <mergeCell ref="M28:M29"/>
    <mergeCell ref="O28:O29"/>
    <mergeCell ref="O22:O23"/>
    <mergeCell ref="P22:P23"/>
    <mergeCell ref="A26:A29"/>
    <mergeCell ref="B28:B29"/>
    <mergeCell ref="C28:C29"/>
    <mergeCell ref="D28:D29"/>
    <mergeCell ref="E28:E29"/>
    <mergeCell ref="F28:F29"/>
    <mergeCell ref="G28:G29"/>
    <mergeCell ref="H28:H29"/>
    <mergeCell ref="H22:H23"/>
    <mergeCell ref="I22:I23"/>
    <mergeCell ref="J22:J23"/>
    <mergeCell ref="K22:K23"/>
    <mergeCell ref="L22:L23"/>
    <mergeCell ref="M22:M23"/>
    <mergeCell ref="M18:M19"/>
    <mergeCell ref="O18:O19"/>
    <mergeCell ref="P18:P19"/>
    <mergeCell ref="A20:A23"/>
    <mergeCell ref="B22:B23"/>
    <mergeCell ref="C22:C23"/>
    <mergeCell ref="D22:D23"/>
    <mergeCell ref="E22:E23"/>
    <mergeCell ref="F22:F23"/>
    <mergeCell ref="G22:G23"/>
    <mergeCell ref="G18:G19"/>
    <mergeCell ref="H18:H19"/>
    <mergeCell ref="I18:I19"/>
    <mergeCell ref="J18:J19"/>
    <mergeCell ref="K18:K19"/>
    <mergeCell ref="L18:L19"/>
    <mergeCell ref="L12:L13"/>
    <mergeCell ref="M12:M13"/>
    <mergeCell ref="O12:O13"/>
    <mergeCell ref="P12:P13"/>
    <mergeCell ref="A14:A19"/>
    <mergeCell ref="B18:B19"/>
    <mergeCell ref="C18:C19"/>
    <mergeCell ref="D18:D19"/>
    <mergeCell ref="E18:E19"/>
    <mergeCell ref="F18:F19"/>
    <mergeCell ref="F12:F13"/>
    <mergeCell ref="G12:G13"/>
    <mergeCell ref="H12:H13"/>
    <mergeCell ref="I12:I13"/>
    <mergeCell ref="J12:J13"/>
    <mergeCell ref="K12:K13"/>
    <mergeCell ref="V3:V4"/>
    <mergeCell ref="I4:I7"/>
    <mergeCell ref="J4:J7"/>
    <mergeCell ref="K4:K7"/>
    <mergeCell ref="L4:L7"/>
    <mergeCell ref="M3:M4"/>
    <mergeCell ref="O3:O4"/>
    <mergeCell ref="P3:P4"/>
    <mergeCell ref="Q3:Q4"/>
    <mergeCell ref="S3:S4"/>
    <mergeCell ref="U3:U4"/>
    <mergeCell ref="A8:A13"/>
    <mergeCell ref="B12:B13"/>
    <mergeCell ref="C12:C13"/>
    <mergeCell ref="D12:D13"/>
    <mergeCell ref="E12:E13"/>
    <mergeCell ref="A2:A7"/>
    <mergeCell ref="C2:H2"/>
    <mergeCell ref="I2:L2"/>
    <mergeCell ref="C3:D3"/>
    <mergeCell ref="E3:F3"/>
    <mergeCell ref="G3:H3"/>
    <mergeCell ref="I3:L3"/>
  </mergeCells>
  <phoneticPr fontId="11"/>
  <pageMargins left="0.7" right="0.7" top="0.75" bottom="0.75" header="0.3" footer="0.3"/>
  <pageSetup paperSize="9" scale="83" orientation="portrait" horizontalDpi="1200" verticalDpi="1200" r:id="rId1"/>
  <ignoredErrors>
    <ignoredError sqref="S8:Y8"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zoomScaleNormal="100" zoomScaleSheetLayoutView="100" workbookViewId="0">
      <selection activeCell="E33" sqref="E33"/>
    </sheetView>
  </sheetViews>
  <sheetFormatPr defaultRowHeight="14.25"/>
  <cols>
    <col min="2" max="4" width="9.625" customWidth="1"/>
    <col min="5" max="5" width="10.625" style="1527" customWidth="1"/>
    <col min="6" max="7" width="9.625" customWidth="1"/>
    <col min="8" max="9" width="10.625" customWidth="1"/>
    <col min="10" max="10" width="1.5" customWidth="1"/>
    <col min="11" max="11" width="9.625" customWidth="1"/>
  </cols>
  <sheetData>
    <row r="1" spans="1:11">
      <c r="D1" s="1472"/>
      <c r="E1" s="1472"/>
    </row>
    <row r="2" spans="1:11">
      <c r="A2" s="698" t="s">
        <v>556</v>
      </c>
      <c r="D2" s="1472"/>
      <c r="E2" s="1472"/>
    </row>
    <row r="3" spans="1:11">
      <c r="A3" s="698"/>
      <c r="D3" s="1472"/>
      <c r="E3" s="1472"/>
    </row>
    <row r="4" spans="1:11" s="1473" customFormat="1" ht="17.100000000000001" customHeight="1" thickBot="1">
      <c r="D4" s="1474"/>
      <c r="E4" s="1475"/>
      <c r="K4" s="1476"/>
    </row>
    <row r="5" spans="1:11" s="1482" customFormat="1" ht="17.100000000000001" customHeight="1" thickBot="1">
      <c r="A5" s="1477"/>
      <c r="B5" s="1477"/>
      <c r="C5" s="1478"/>
      <c r="D5" s="1479"/>
      <c r="E5" s="1480"/>
      <c r="F5" s="1479"/>
      <c r="G5" s="1479"/>
      <c r="H5" s="1480"/>
      <c r="I5" s="1481" t="s">
        <v>557</v>
      </c>
      <c r="K5" s="2085" t="s">
        <v>558</v>
      </c>
    </row>
    <row r="6" spans="1:11" s="1482" customFormat="1" ht="17.100000000000001" customHeight="1">
      <c r="A6" s="1484"/>
      <c r="B6" s="1485"/>
      <c r="C6" s="1486"/>
      <c r="D6" s="1487"/>
      <c r="E6" s="1488" t="s">
        <v>559</v>
      </c>
      <c r="F6" s="1485"/>
      <c r="G6" s="1487"/>
      <c r="H6" s="1489" t="s">
        <v>560</v>
      </c>
      <c r="I6" s="2088" t="s">
        <v>115</v>
      </c>
      <c r="K6" s="2086"/>
    </row>
    <row r="7" spans="1:11" s="1482" customFormat="1" ht="17.100000000000001" customHeight="1">
      <c r="A7" s="1490" t="s">
        <v>561</v>
      </c>
      <c r="B7" s="1491"/>
      <c r="C7" s="1483"/>
      <c r="D7" s="1483"/>
      <c r="E7" s="1492" t="s">
        <v>562</v>
      </c>
      <c r="F7" s="1491"/>
      <c r="G7" s="1483"/>
      <c r="H7" s="1492" t="s">
        <v>563</v>
      </c>
      <c r="I7" s="2089"/>
      <c r="K7" s="2086"/>
    </row>
    <row r="8" spans="1:11" s="1482" customFormat="1" ht="17.100000000000001" customHeight="1">
      <c r="A8" s="1484"/>
      <c r="B8" s="1493" t="s">
        <v>564</v>
      </c>
      <c r="C8" s="1494" t="s">
        <v>565</v>
      </c>
      <c r="D8" s="1495" t="s">
        <v>566</v>
      </c>
      <c r="E8" s="1496" t="s">
        <v>567</v>
      </c>
      <c r="F8" s="1497" t="s">
        <v>568</v>
      </c>
      <c r="G8" s="1494" t="s">
        <v>569</v>
      </c>
      <c r="H8" s="1498" t="s">
        <v>570</v>
      </c>
      <c r="I8" s="1499" t="s">
        <v>571</v>
      </c>
      <c r="K8" s="2086"/>
    </row>
    <row r="9" spans="1:11" s="1506" customFormat="1" ht="17.100000000000001" customHeight="1" thickBot="1">
      <c r="A9" s="1500"/>
      <c r="B9" s="1501" t="s">
        <v>117</v>
      </c>
      <c r="C9" s="1502" t="s">
        <v>116</v>
      </c>
      <c r="D9" s="1503" t="s">
        <v>572</v>
      </c>
      <c r="E9" s="1504" t="s">
        <v>573</v>
      </c>
      <c r="F9" s="1503" t="s">
        <v>117</v>
      </c>
      <c r="G9" s="1502" t="s">
        <v>116</v>
      </c>
      <c r="H9" s="1505" t="s">
        <v>574</v>
      </c>
      <c r="I9" s="1505"/>
      <c r="K9" s="2087"/>
    </row>
    <row r="10" spans="1:11" s="1473" customFormat="1" ht="21" customHeight="1">
      <c r="A10" s="889" t="s">
        <v>32</v>
      </c>
      <c r="B10" s="1507">
        <v>646830</v>
      </c>
      <c r="C10" s="939">
        <v>4178</v>
      </c>
      <c r="D10" s="1296">
        <v>128058</v>
      </c>
      <c r="E10" s="1298">
        <f>SUM(B10:D10)</f>
        <v>779066</v>
      </c>
      <c r="F10" s="890">
        <v>238113</v>
      </c>
      <c r="G10" s="1297">
        <v>38413</v>
      </c>
      <c r="H10" s="1298">
        <f>SUM(F10:G10)</f>
        <v>276526</v>
      </c>
      <c r="I10" s="1508">
        <f>SUM(E10+H10)</f>
        <v>1055592</v>
      </c>
      <c r="K10" s="1508">
        <v>564.34986380790872</v>
      </c>
    </row>
    <row r="11" spans="1:11" ht="21" customHeight="1">
      <c r="A11" s="905" t="s">
        <v>33</v>
      </c>
      <c r="B11" s="1509">
        <v>285046</v>
      </c>
      <c r="C11" s="907">
        <v>176</v>
      </c>
      <c r="D11" s="1288">
        <v>32138</v>
      </c>
      <c r="E11" s="1289">
        <f>SUM(B11:D11)</f>
        <v>317360</v>
      </c>
      <c r="F11" s="906">
        <v>84936</v>
      </c>
      <c r="G11" s="1285">
        <v>6068</v>
      </c>
      <c r="H11" s="1289">
        <f>SUM(F11:G11)</f>
        <v>91004</v>
      </c>
      <c r="I11" s="1510">
        <f t="shared" ref="I11:I45" si="0">SUM(E11+H11)</f>
        <v>408364</v>
      </c>
      <c r="K11" s="1510">
        <v>561.01292772056229</v>
      </c>
    </row>
    <row r="12" spans="1:11" ht="21" customHeight="1">
      <c r="A12" s="905" t="s">
        <v>34</v>
      </c>
      <c r="B12" s="1511">
        <v>146987</v>
      </c>
      <c r="C12" s="920">
        <v>9533</v>
      </c>
      <c r="D12" s="1290">
        <v>2724</v>
      </c>
      <c r="E12" s="1292">
        <f t="shared" ref="E12:E43" si="1">SUM(B12:D12)</f>
        <v>159244</v>
      </c>
      <c r="F12" s="919">
        <v>49820</v>
      </c>
      <c r="G12" s="1291">
        <v>0</v>
      </c>
      <c r="H12" s="1292">
        <f t="shared" ref="H12:H43" si="2">SUM(F12:G12)</f>
        <v>49820</v>
      </c>
      <c r="I12" s="1512">
        <f>SUM(E12+H12)</f>
        <v>209064</v>
      </c>
      <c r="K12" s="1512">
        <v>600.05612591987358</v>
      </c>
    </row>
    <row r="13" spans="1:11" ht="21" customHeight="1">
      <c r="A13" s="905" t="s">
        <v>35</v>
      </c>
      <c r="B13" s="1511">
        <v>71494</v>
      </c>
      <c r="C13" s="920">
        <v>3019</v>
      </c>
      <c r="D13" s="1291">
        <v>15513</v>
      </c>
      <c r="E13" s="1292">
        <f>SUM(B13:D13)</f>
        <v>90026</v>
      </c>
      <c r="F13" s="919">
        <v>18453</v>
      </c>
      <c r="G13" s="1291">
        <v>3609</v>
      </c>
      <c r="H13" s="1292">
        <f t="shared" si="2"/>
        <v>22062</v>
      </c>
      <c r="I13" s="1512">
        <f t="shared" si="0"/>
        <v>112088</v>
      </c>
      <c r="K13" s="1512">
        <v>655.18634289664067</v>
      </c>
    </row>
    <row r="14" spans="1:11" ht="21" customHeight="1" thickBot="1">
      <c r="A14" s="926" t="s">
        <v>36</v>
      </c>
      <c r="B14" s="1513">
        <v>54379</v>
      </c>
      <c r="C14" s="928">
        <v>1307</v>
      </c>
      <c r="D14" s="1293">
        <v>0</v>
      </c>
      <c r="E14" s="1295">
        <f>SUM(B14:D14)</f>
        <v>55686</v>
      </c>
      <c r="F14" s="927">
        <v>15004</v>
      </c>
      <c r="G14" s="1294">
        <v>3258</v>
      </c>
      <c r="H14" s="1295">
        <f t="shared" si="2"/>
        <v>18262</v>
      </c>
      <c r="I14" s="1514">
        <f t="shared" si="0"/>
        <v>73948</v>
      </c>
      <c r="K14" s="1514">
        <v>588.66275243886582</v>
      </c>
    </row>
    <row r="15" spans="1:11" ht="21" customHeight="1">
      <c r="A15" s="889" t="s">
        <v>38</v>
      </c>
      <c r="B15" s="1507">
        <v>38457</v>
      </c>
      <c r="C15" s="939">
        <v>1817</v>
      </c>
      <c r="D15" s="1296">
        <v>0</v>
      </c>
      <c r="E15" s="1298">
        <f>SUM(B15:D15)</f>
        <v>40274</v>
      </c>
      <c r="F15" s="890">
        <v>7766</v>
      </c>
      <c r="G15" s="1297">
        <v>5854</v>
      </c>
      <c r="H15" s="1298">
        <f t="shared" si="2"/>
        <v>13620</v>
      </c>
      <c r="I15" s="1515">
        <f t="shared" si="0"/>
        <v>53894</v>
      </c>
      <c r="K15" s="1515">
        <v>641.24855108461668</v>
      </c>
    </row>
    <row r="16" spans="1:11" ht="21" customHeight="1">
      <c r="A16" s="905" t="s">
        <v>118</v>
      </c>
      <c r="B16" s="1511">
        <v>73234</v>
      </c>
      <c r="C16" s="920">
        <v>2554</v>
      </c>
      <c r="D16" s="1290">
        <v>18980</v>
      </c>
      <c r="E16" s="1292">
        <f>SUM(B16:D16)</f>
        <v>94768</v>
      </c>
      <c r="F16" s="919">
        <v>25234</v>
      </c>
      <c r="G16" s="1291">
        <v>3156</v>
      </c>
      <c r="H16" s="1292">
        <f t="shared" si="2"/>
        <v>28390</v>
      </c>
      <c r="I16" s="1512">
        <f>SUM(E16+H16)</f>
        <v>123158</v>
      </c>
      <c r="K16" s="1512">
        <v>583.19172620000154</v>
      </c>
    </row>
    <row r="17" spans="1:11" ht="21" customHeight="1">
      <c r="A17" s="905" t="s">
        <v>40</v>
      </c>
      <c r="B17" s="1511">
        <v>46038</v>
      </c>
      <c r="C17" s="920">
        <v>1870</v>
      </c>
      <c r="D17" s="1290">
        <v>0</v>
      </c>
      <c r="E17" s="1292">
        <f t="shared" si="1"/>
        <v>47908</v>
      </c>
      <c r="F17" s="919">
        <v>12652</v>
      </c>
      <c r="G17" s="1291">
        <v>1576</v>
      </c>
      <c r="H17" s="1292">
        <f t="shared" si="2"/>
        <v>14228</v>
      </c>
      <c r="I17" s="1512">
        <f t="shared" si="0"/>
        <v>62136</v>
      </c>
      <c r="K17" s="1512">
        <v>702.4663507356953</v>
      </c>
    </row>
    <row r="18" spans="1:11" ht="21" customHeight="1">
      <c r="A18" s="905" t="s">
        <v>41</v>
      </c>
      <c r="B18" s="1511">
        <v>48709</v>
      </c>
      <c r="C18" s="920">
        <v>3044</v>
      </c>
      <c r="D18" s="1290">
        <v>0</v>
      </c>
      <c r="E18" s="1292">
        <f>SUM(B18:D18)</f>
        <v>51753</v>
      </c>
      <c r="F18" s="919">
        <v>10052</v>
      </c>
      <c r="G18" s="1291">
        <v>1431</v>
      </c>
      <c r="H18" s="1292">
        <f t="shared" si="2"/>
        <v>11483</v>
      </c>
      <c r="I18" s="1512">
        <f t="shared" si="0"/>
        <v>63236</v>
      </c>
      <c r="K18" s="1512">
        <v>575.894333755253</v>
      </c>
    </row>
    <row r="19" spans="1:11" ht="21" customHeight="1" thickBot="1">
      <c r="A19" s="926" t="s">
        <v>42</v>
      </c>
      <c r="B19" s="1513">
        <v>10129</v>
      </c>
      <c r="C19" s="928">
        <v>0</v>
      </c>
      <c r="D19" s="1293">
        <v>2754</v>
      </c>
      <c r="E19" s="1295">
        <f t="shared" si="1"/>
        <v>12883</v>
      </c>
      <c r="F19" s="927">
        <v>1834</v>
      </c>
      <c r="G19" s="1294">
        <v>1948</v>
      </c>
      <c r="H19" s="1295">
        <f t="shared" si="2"/>
        <v>3782</v>
      </c>
      <c r="I19" s="1514">
        <f t="shared" si="0"/>
        <v>16665</v>
      </c>
      <c r="K19" s="1514">
        <v>596.40884379458419</v>
      </c>
    </row>
    <row r="20" spans="1:11" ht="21" customHeight="1">
      <c r="A20" s="889" t="s">
        <v>43</v>
      </c>
      <c r="B20" s="1507">
        <v>9475</v>
      </c>
      <c r="C20" s="939">
        <v>1516</v>
      </c>
      <c r="D20" s="1296">
        <v>185</v>
      </c>
      <c r="E20" s="1298">
        <f t="shared" si="1"/>
        <v>11176</v>
      </c>
      <c r="F20" s="890">
        <v>2605</v>
      </c>
      <c r="G20" s="1297">
        <v>526</v>
      </c>
      <c r="H20" s="1298">
        <f t="shared" si="2"/>
        <v>3131</v>
      </c>
      <c r="I20" s="1515">
        <f t="shared" si="0"/>
        <v>14307</v>
      </c>
      <c r="K20" s="1515">
        <v>757.59239631030277</v>
      </c>
    </row>
    <row r="21" spans="1:11" ht="21" customHeight="1">
      <c r="A21" s="905" t="s">
        <v>44</v>
      </c>
      <c r="B21" s="1511">
        <v>36373</v>
      </c>
      <c r="C21" s="920">
        <v>393</v>
      </c>
      <c r="D21" s="1290">
        <v>236</v>
      </c>
      <c r="E21" s="1292">
        <f t="shared" si="1"/>
        <v>37002</v>
      </c>
      <c r="F21" s="919">
        <v>7786</v>
      </c>
      <c r="G21" s="1291">
        <v>114</v>
      </c>
      <c r="H21" s="1292">
        <f t="shared" si="2"/>
        <v>7900</v>
      </c>
      <c r="I21" s="1512">
        <f t="shared" si="0"/>
        <v>44902</v>
      </c>
      <c r="K21" s="1512">
        <v>626.85772799599272</v>
      </c>
    </row>
    <row r="22" spans="1:11" ht="21" customHeight="1">
      <c r="A22" s="905" t="s">
        <v>45</v>
      </c>
      <c r="B22" s="1511">
        <v>48305</v>
      </c>
      <c r="C22" s="920">
        <v>510</v>
      </c>
      <c r="D22" s="1290">
        <v>0</v>
      </c>
      <c r="E22" s="1292">
        <f t="shared" si="1"/>
        <v>48815</v>
      </c>
      <c r="F22" s="919">
        <v>14458</v>
      </c>
      <c r="G22" s="1291">
        <v>892</v>
      </c>
      <c r="H22" s="1292">
        <f t="shared" si="2"/>
        <v>15350</v>
      </c>
      <c r="I22" s="1512">
        <f t="shared" si="0"/>
        <v>64165</v>
      </c>
      <c r="K22" s="1512">
        <v>595.26692615256184</v>
      </c>
    </row>
    <row r="23" spans="1:11" ht="21" customHeight="1">
      <c r="A23" s="905" t="s">
        <v>46</v>
      </c>
      <c r="B23" s="1511">
        <v>46662</v>
      </c>
      <c r="C23" s="920">
        <v>1881</v>
      </c>
      <c r="D23" s="1290">
        <v>0</v>
      </c>
      <c r="E23" s="1292">
        <f t="shared" si="1"/>
        <v>48543</v>
      </c>
      <c r="F23" s="919">
        <v>12738</v>
      </c>
      <c r="G23" s="1291">
        <v>3090</v>
      </c>
      <c r="H23" s="1292">
        <f t="shared" si="2"/>
        <v>15828</v>
      </c>
      <c r="I23" s="1512">
        <f>SUM(E23+H23)</f>
        <v>64371</v>
      </c>
      <c r="K23" s="1512">
        <v>545.24175563195206</v>
      </c>
    </row>
    <row r="24" spans="1:11" ht="21" customHeight="1" thickBot="1">
      <c r="A24" s="926" t="s">
        <v>47</v>
      </c>
      <c r="B24" s="1513">
        <v>20618</v>
      </c>
      <c r="C24" s="928">
        <v>411</v>
      </c>
      <c r="D24" s="1293">
        <v>2454</v>
      </c>
      <c r="E24" s="1295">
        <f t="shared" si="1"/>
        <v>23483</v>
      </c>
      <c r="F24" s="927">
        <v>4648</v>
      </c>
      <c r="G24" s="1294">
        <v>52</v>
      </c>
      <c r="H24" s="1295">
        <f t="shared" si="2"/>
        <v>4700</v>
      </c>
      <c r="I24" s="1514">
        <f t="shared" si="0"/>
        <v>28183</v>
      </c>
      <c r="K24" s="1514">
        <v>632.46655546588681</v>
      </c>
    </row>
    <row r="25" spans="1:11" ht="21" customHeight="1">
      <c r="A25" s="889" t="s">
        <v>48</v>
      </c>
      <c r="B25" s="1507">
        <v>27091</v>
      </c>
      <c r="C25" s="939">
        <v>0</v>
      </c>
      <c r="D25" s="1296">
        <v>0</v>
      </c>
      <c r="E25" s="1298">
        <f t="shared" si="1"/>
        <v>27091</v>
      </c>
      <c r="F25" s="890">
        <v>8337</v>
      </c>
      <c r="G25" s="1297">
        <v>15</v>
      </c>
      <c r="H25" s="1298">
        <f t="shared" si="2"/>
        <v>8352</v>
      </c>
      <c r="I25" s="1515">
        <f t="shared" si="0"/>
        <v>35443</v>
      </c>
      <c r="K25" s="1515">
        <v>528.06681660169875</v>
      </c>
    </row>
    <row r="26" spans="1:11" ht="21" customHeight="1">
      <c r="A26" s="905" t="s">
        <v>49</v>
      </c>
      <c r="B26" s="1511">
        <v>26383</v>
      </c>
      <c r="C26" s="920">
        <v>0</v>
      </c>
      <c r="D26" s="1290">
        <v>246</v>
      </c>
      <c r="E26" s="1292">
        <f t="shared" si="1"/>
        <v>26629</v>
      </c>
      <c r="F26" s="919">
        <v>5361</v>
      </c>
      <c r="G26" s="1291">
        <v>0</v>
      </c>
      <c r="H26" s="1292">
        <f t="shared" si="2"/>
        <v>5361</v>
      </c>
      <c r="I26" s="1512">
        <f t="shared" si="0"/>
        <v>31990</v>
      </c>
      <c r="K26" s="1512">
        <v>550.87511339082255</v>
      </c>
    </row>
    <row r="27" spans="1:11" ht="21" customHeight="1">
      <c r="A27" s="905" t="s">
        <v>50</v>
      </c>
      <c r="B27" s="1511">
        <v>9904</v>
      </c>
      <c r="C27" s="920">
        <v>425</v>
      </c>
      <c r="D27" s="1290">
        <v>0</v>
      </c>
      <c r="E27" s="1292">
        <f t="shared" si="1"/>
        <v>10329</v>
      </c>
      <c r="F27" s="919">
        <v>1469</v>
      </c>
      <c r="G27" s="1291">
        <v>87</v>
      </c>
      <c r="H27" s="1292">
        <f t="shared" si="2"/>
        <v>1556</v>
      </c>
      <c r="I27" s="1512">
        <f t="shared" si="0"/>
        <v>11885</v>
      </c>
      <c r="K27" s="1512">
        <v>708.77543449807456</v>
      </c>
    </row>
    <row r="28" spans="1:11" ht="21" customHeight="1" thickBot="1">
      <c r="A28" s="954" t="s">
        <v>51</v>
      </c>
      <c r="B28" s="1516">
        <v>18054</v>
      </c>
      <c r="C28" s="956">
        <v>0</v>
      </c>
      <c r="D28" s="1299">
        <v>0</v>
      </c>
      <c r="E28" s="1301">
        <f t="shared" si="1"/>
        <v>18054</v>
      </c>
      <c r="F28" s="955">
        <v>3836</v>
      </c>
      <c r="G28" s="1300">
        <v>0</v>
      </c>
      <c r="H28" s="1301">
        <f t="shared" si="2"/>
        <v>3836</v>
      </c>
      <c r="I28" s="1517">
        <f t="shared" si="0"/>
        <v>21890</v>
      </c>
      <c r="K28" s="1517">
        <v>594.82049527257072</v>
      </c>
    </row>
    <row r="29" spans="1:11" ht="21" customHeight="1" thickBot="1">
      <c r="A29" s="964" t="s">
        <v>52</v>
      </c>
      <c r="B29" s="1318">
        <f t="shared" ref="B29" si="3">SUM(B10:B28)</f>
        <v>1664168</v>
      </c>
      <c r="C29" s="966">
        <f>SUM(C10:C28)</f>
        <v>32634</v>
      </c>
      <c r="D29" s="1518">
        <f>SUM(D10:D28)</f>
        <v>203288</v>
      </c>
      <c r="E29" s="1302">
        <f>SUM(E10:E28)</f>
        <v>1900090</v>
      </c>
      <c r="F29" s="1318">
        <f>SUM(F10:F28)</f>
        <v>525102</v>
      </c>
      <c r="G29" s="1518">
        <f>SUM(G10:G28)</f>
        <v>70089</v>
      </c>
      <c r="H29" s="1302">
        <f t="shared" ref="H29" si="4">SUM(H10:H28)</f>
        <v>595191</v>
      </c>
      <c r="I29" s="1519">
        <f t="shared" si="0"/>
        <v>2495281</v>
      </c>
      <c r="K29" s="1519">
        <v>580.17596619284484</v>
      </c>
    </row>
    <row r="30" spans="1:11" ht="21" customHeight="1">
      <c r="A30" s="889" t="s">
        <v>54</v>
      </c>
      <c r="B30" s="1507">
        <v>6176</v>
      </c>
      <c r="C30" s="939">
        <v>466</v>
      </c>
      <c r="D30" s="1296">
        <v>1620</v>
      </c>
      <c r="E30" s="1298">
        <f t="shared" si="1"/>
        <v>8262</v>
      </c>
      <c r="F30" s="890">
        <v>1273</v>
      </c>
      <c r="G30" s="1297">
        <v>637</v>
      </c>
      <c r="H30" s="1298">
        <f t="shared" si="2"/>
        <v>1910</v>
      </c>
      <c r="I30" s="1515">
        <f t="shared" si="0"/>
        <v>10172</v>
      </c>
      <c r="K30" s="1515">
        <v>725.4248503053949</v>
      </c>
    </row>
    <row r="31" spans="1:11" ht="21" customHeight="1">
      <c r="A31" s="905" t="s">
        <v>55</v>
      </c>
      <c r="B31" s="1511">
        <v>9403</v>
      </c>
      <c r="C31" s="920">
        <v>449</v>
      </c>
      <c r="D31" s="1290">
        <v>0</v>
      </c>
      <c r="E31" s="1292">
        <f t="shared" si="1"/>
        <v>9852</v>
      </c>
      <c r="F31" s="919">
        <v>2324</v>
      </c>
      <c r="G31" s="1291">
        <v>485</v>
      </c>
      <c r="H31" s="1292">
        <f t="shared" si="2"/>
        <v>2809</v>
      </c>
      <c r="I31" s="1512">
        <f t="shared" si="0"/>
        <v>12661</v>
      </c>
      <c r="K31" s="1512">
        <v>553.68670369601045</v>
      </c>
    </row>
    <row r="32" spans="1:11" ht="21" customHeight="1">
      <c r="A32" s="905" t="s">
        <v>56</v>
      </c>
      <c r="B32" s="1511">
        <v>7676</v>
      </c>
      <c r="C32" s="920">
        <v>321</v>
      </c>
      <c r="D32" s="1290">
        <v>172</v>
      </c>
      <c r="E32" s="1292">
        <f t="shared" si="1"/>
        <v>8169</v>
      </c>
      <c r="F32" s="919">
        <v>1245</v>
      </c>
      <c r="G32" s="1291">
        <v>407</v>
      </c>
      <c r="H32" s="1292">
        <f t="shared" si="2"/>
        <v>1652</v>
      </c>
      <c r="I32" s="1512">
        <f t="shared" si="0"/>
        <v>9821</v>
      </c>
      <c r="K32" s="1512">
        <v>716.61440092299313</v>
      </c>
    </row>
    <row r="33" spans="1:11" ht="21" customHeight="1" thickBot="1">
      <c r="A33" s="926" t="s">
        <v>57</v>
      </c>
      <c r="B33" s="1516">
        <v>6582</v>
      </c>
      <c r="C33" s="956">
        <v>420</v>
      </c>
      <c r="D33" s="1299">
        <v>0</v>
      </c>
      <c r="E33" s="1295">
        <f t="shared" si="1"/>
        <v>7002</v>
      </c>
      <c r="F33" s="955">
        <v>522</v>
      </c>
      <c r="G33" s="1300">
        <v>0</v>
      </c>
      <c r="H33" s="1301">
        <f>SUM(F33:G33)</f>
        <v>522</v>
      </c>
      <c r="I33" s="1517">
        <f t="shared" si="0"/>
        <v>7524</v>
      </c>
      <c r="K33" s="1517">
        <v>709.40179253128167</v>
      </c>
    </row>
    <row r="34" spans="1:11" ht="21" customHeight="1">
      <c r="A34" s="889" t="s">
        <v>58</v>
      </c>
      <c r="B34" s="1520">
        <v>2129</v>
      </c>
      <c r="C34" s="891">
        <v>36</v>
      </c>
      <c r="D34" s="1283">
        <v>0</v>
      </c>
      <c r="E34" s="1298">
        <f t="shared" si="1"/>
        <v>2165</v>
      </c>
      <c r="F34" s="1317">
        <v>591</v>
      </c>
      <c r="G34" s="1284">
        <v>119</v>
      </c>
      <c r="H34" s="1287">
        <f t="shared" si="2"/>
        <v>710</v>
      </c>
      <c r="I34" s="1508">
        <f t="shared" si="0"/>
        <v>2875</v>
      </c>
      <c r="K34" s="1508">
        <v>659.38028608272066</v>
      </c>
    </row>
    <row r="35" spans="1:11" ht="21" customHeight="1">
      <c r="A35" s="905" t="s">
        <v>59</v>
      </c>
      <c r="B35" s="1511">
        <v>4093</v>
      </c>
      <c r="C35" s="920">
        <v>65</v>
      </c>
      <c r="D35" s="1290">
        <v>12</v>
      </c>
      <c r="E35" s="1292">
        <f t="shared" si="1"/>
        <v>4170</v>
      </c>
      <c r="F35" s="919">
        <v>799</v>
      </c>
      <c r="G35" s="1291">
        <v>29</v>
      </c>
      <c r="H35" s="1292">
        <f t="shared" si="2"/>
        <v>828</v>
      </c>
      <c r="I35" s="1512">
        <f t="shared" si="0"/>
        <v>4998</v>
      </c>
      <c r="K35" s="1512">
        <v>657.66812646910762</v>
      </c>
    </row>
    <row r="36" spans="1:11" ht="21" customHeight="1">
      <c r="A36" s="905" t="s">
        <v>60</v>
      </c>
      <c r="B36" s="1511">
        <v>2668</v>
      </c>
      <c r="C36" s="920">
        <v>35</v>
      </c>
      <c r="D36" s="1290">
        <v>14</v>
      </c>
      <c r="E36" s="1292">
        <f t="shared" si="1"/>
        <v>2717</v>
      </c>
      <c r="F36" s="919">
        <v>323</v>
      </c>
      <c r="G36" s="1291">
        <v>24</v>
      </c>
      <c r="H36" s="1292">
        <f t="shared" si="2"/>
        <v>347</v>
      </c>
      <c r="I36" s="1512">
        <f t="shared" si="0"/>
        <v>3064</v>
      </c>
      <c r="K36" s="1512">
        <v>716.48463157606056</v>
      </c>
    </row>
    <row r="37" spans="1:11" ht="21" customHeight="1">
      <c r="A37" s="905" t="s">
        <v>61</v>
      </c>
      <c r="B37" s="1511">
        <v>2472</v>
      </c>
      <c r="C37" s="920">
        <v>15</v>
      </c>
      <c r="D37" s="1290">
        <v>15</v>
      </c>
      <c r="E37" s="1292">
        <f t="shared" si="1"/>
        <v>2502</v>
      </c>
      <c r="F37" s="919">
        <v>652</v>
      </c>
      <c r="G37" s="1291">
        <v>12</v>
      </c>
      <c r="H37" s="1292">
        <f t="shared" si="2"/>
        <v>664</v>
      </c>
      <c r="I37" s="1512">
        <f t="shared" si="0"/>
        <v>3166</v>
      </c>
      <c r="K37" s="1512">
        <v>739.75387661189166</v>
      </c>
    </row>
    <row r="38" spans="1:11" ht="21" customHeight="1" thickBot="1">
      <c r="A38" s="926" t="s">
        <v>62</v>
      </c>
      <c r="B38" s="1513">
        <v>4168</v>
      </c>
      <c r="C38" s="928">
        <v>106</v>
      </c>
      <c r="D38" s="1293">
        <v>6</v>
      </c>
      <c r="E38" s="1295">
        <f t="shared" si="1"/>
        <v>4280</v>
      </c>
      <c r="F38" s="927">
        <v>842</v>
      </c>
      <c r="G38" s="1294">
        <v>210</v>
      </c>
      <c r="H38" s="1295">
        <f t="shared" si="2"/>
        <v>1052</v>
      </c>
      <c r="I38" s="1514">
        <f t="shared" si="0"/>
        <v>5332</v>
      </c>
      <c r="K38" s="1514">
        <v>621.75611819641915</v>
      </c>
    </row>
    <row r="39" spans="1:11" ht="21" customHeight="1">
      <c r="A39" s="889" t="s">
        <v>63</v>
      </c>
      <c r="B39" s="1507">
        <v>3866</v>
      </c>
      <c r="C39" s="939">
        <v>0</v>
      </c>
      <c r="D39" s="1296">
        <v>0</v>
      </c>
      <c r="E39" s="1298">
        <f t="shared" si="1"/>
        <v>3866</v>
      </c>
      <c r="F39" s="890">
        <v>7975</v>
      </c>
      <c r="G39" s="1297">
        <v>1729</v>
      </c>
      <c r="H39" s="1298">
        <f t="shared" si="2"/>
        <v>9704</v>
      </c>
      <c r="I39" s="1515">
        <f t="shared" si="0"/>
        <v>13570</v>
      </c>
      <c r="K39" s="1515">
        <v>963.32344095345604</v>
      </c>
    </row>
    <row r="40" spans="1:11" ht="21" customHeight="1">
      <c r="A40" s="905" t="s">
        <v>64</v>
      </c>
      <c r="B40" s="1511">
        <v>2017</v>
      </c>
      <c r="C40" s="920">
        <v>132</v>
      </c>
      <c r="D40" s="1290">
        <v>14</v>
      </c>
      <c r="E40" s="1292">
        <f t="shared" si="1"/>
        <v>2163</v>
      </c>
      <c r="F40" s="919">
        <v>79</v>
      </c>
      <c r="G40" s="1291">
        <v>549</v>
      </c>
      <c r="H40" s="1292">
        <f t="shared" si="2"/>
        <v>628</v>
      </c>
      <c r="I40" s="1512">
        <f t="shared" si="0"/>
        <v>2791</v>
      </c>
      <c r="K40" s="1512">
        <v>931.26947141093137</v>
      </c>
    </row>
    <row r="41" spans="1:11" ht="21" customHeight="1">
      <c r="A41" s="905" t="s">
        <v>65</v>
      </c>
      <c r="B41" s="1511">
        <v>7183</v>
      </c>
      <c r="C41" s="920">
        <v>517</v>
      </c>
      <c r="D41" s="1290">
        <v>20</v>
      </c>
      <c r="E41" s="1292">
        <f t="shared" si="1"/>
        <v>7720</v>
      </c>
      <c r="F41" s="919">
        <v>1839</v>
      </c>
      <c r="G41" s="1291">
        <v>2608</v>
      </c>
      <c r="H41" s="1292">
        <f t="shared" si="2"/>
        <v>4447</v>
      </c>
      <c r="I41" s="1512">
        <f t="shared" si="0"/>
        <v>12167</v>
      </c>
      <c r="K41" s="1512">
        <v>938.58835824604591</v>
      </c>
    </row>
    <row r="42" spans="1:11" ht="21" customHeight="1">
      <c r="A42" s="905" t="s">
        <v>66</v>
      </c>
      <c r="B42" s="1511">
        <v>8597</v>
      </c>
      <c r="C42" s="920">
        <v>1220</v>
      </c>
      <c r="D42" s="1290">
        <v>328</v>
      </c>
      <c r="E42" s="1292">
        <f>SUM(B42:D42)</f>
        <v>10145</v>
      </c>
      <c r="F42" s="919">
        <v>1460</v>
      </c>
      <c r="G42" s="1291">
        <v>161</v>
      </c>
      <c r="H42" s="1292">
        <f t="shared" si="2"/>
        <v>1621</v>
      </c>
      <c r="I42" s="1512">
        <f t="shared" si="0"/>
        <v>11766</v>
      </c>
      <c r="K42" s="1512">
        <v>705.09206438168189</v>
      </c>
    </row>
    <row r="43" spans="1:11" ht="21" customHeight="1" thickBot="1">
      <c r="A43" s="926" t="s">
        <v>67</v>
      </c>
      <c r="B43" s="1513">
        <v>763</v>
      </c>
      <c r="C43" s="928">
        <v>5</v>
      </c>
      <c r="D43" s="1293">
        <v>0</v>
      </c>
      <c r="E43" s="1292">
        <f t="shared" si="1"/>
        <v>768</v>
      </c>
      <c r="F43" s="927">
        <v>146</v>
      </c>
      <c r="G43" s="1294">
        <v>0</v>
      </c>
      <c r="H43" s="1295">
        <f t="shared" si="2"/>
        <v>146</v>
      </c>
      <c r="I43" s="1514">
        <f t="shared" si="0"/>
        <v>914</v>
      </c>
      <c r="K43" s="1514">
        <v>720.5908845253108</v>
      </c>
    </row>
    <row r="44" spans="1:11" ht="21" customHeight="1" thickBot="1">
      <c r="A44" s="964" t="s">
        <v>68</v>
      </c>
      <c r="B44" s="1318">
        <f t="shared" ref="B44:H44" si="5">SUM(B30:B43)</f>
        <v>67793</v>
      </c>
      <c r="C44" s="966">
        <f t="shared" si="5"/>
        <v>3787</v>
      </c>
      <c r="D44" s="1518">
        <f>SUM(D30:D43)</f>
        <v>2201</v>
      </c>
      <c r="E44" s="1302">
        <f>SUM(E30:E43)</f>
        <v>73781</v>
      </c>
      <c r="F44" s="1318">
        <f t="shared" si="5"/>
        <v>20070</v>
      </c>
      <c r="G44" s="1518">
        <f t="shared" si="5"/>
        <v>6970</v>
      </c>
      <c r="H44" s="1302">
        <f t="shared" si="5"/>
        <v>27040</v>
      </c>
      <c r="I44" s="1519">
        <f t="shared" si="0"/>
        <v>100821</v>
      </c>
      <c r="K44" s="1519">
        <v>708.4155302166813</v>
      </c>
    </row>
    <row r="45" spans="1:11" ht="21" customHeight="1" thickBot="1">
      <c r="A45" s="986" t="s">
        <v>69</v>
      </c>
      <c r="B45" s="1521">
        <f t="shared" ref="B45:F45" si="6">SUM(B29,B44)</f>
        <v>1731961</v>
      </c>
      <c r="C45" s="988">
        <f>SUM(C29,C44)</f>
        <v>36421</v>
      </c>
      <c r="D45" s="1304">
        <f>SUM(D29,D44)</f>
        <v>205489</v>
      </c>
      <c r="E45" s="1305">
        <f>SUM(E29,E44)</f>
        <v>1973871</v>
      </c>
      <c r="F45" s="987">
        <f t="shared" si="6"/>
        <v>545172</v>
      </c>
      <c r="G45" s="1303">
        <f>SUM(G29,G44)</f>
        <v>77059</v>
      </c>
      <c r="H45" s="1305">
        <f t="shared" ref="H45" si="7">SUM(H29,H44)</f>
        <v>622231</v>
      </c>
      <c r="I45" s="1522">
        <f t="shared" si="0"/>
        <v>2596102</v>
      </c>
      <c r="K45" s="1522">
        <v>584.12843158174917</v>
      </c>
    </row>
    <row r="46" spans="1:11">
      <c r="D46" s="1523"/>
      <c r="E46" s="1472"/>
    </row>
    <row r="47" spans="1:11">
      <c r="A47" s="1524"/>
      <c r="B47" s="1525"/>
      <c r="C47" s="1525"/>
      <c r="D47" s="1526"/>
      <c r="E47" s="1526"/>
      <c r="F47" s="1525"/>
      <c r="G47" s="1525"/>
    </row>
    <row r="48" spans="1:11" s="1525" customFormat="1">
      <c r="A48"/>
      <c r="B48"/>
      <c r="C48"/>
      <c r="D48" s="1472"/>
      <c r="E48" s="1472"/>
      <c r="F48"/>
      <c r="G48"/>
    </row>
    <row r="49" spans="4:5">
      <c r="D49" s="1472"/>
      <c r="E49" s="1472"/>
    </row>
    <row r="50" spans="4:5">
      <c r="D50" s="1472"/>
      <c r="E50" s="1472"/>
    </row>
    <row r="51" spans="4:5">
      <c r="D51" s="1472"/>
      <c r="E51" s="1472"/>
    </row>
    <row r="52" spans="4:5">
      <c r="D52" s="1472"/>
      <c r="E52" s="1472"/>
    </row>
    <row r="53" spans="4:5">
      <c r="D53" s="1472"/>
      <c r="E53" s="1472"/>
    </row>
    <row r="54" spans="4:5">
      <c r="D54" s="1472"/>
      <c r="E54" s="1472"/>
    </row>
    <row r="55" spans="4:5">
      <c r="D55" s="1472"/>
      <c r="E55" s="1472"/>
    </row>
    <row r="56" spans="4:5">
      <c r="D56" s="1472"/>
      <c r="E56" s="1472"/>
    </row>
    <row r="57" spans="4:5">
      <c r="D57" s="1472"/>
      <c r="E57" s="1472"/>
    </row>
    <row r="58" spans="4:5">
      <c r="D58" s="1472"/>
      <c r="E58" s="1472"/>
    </row>
    <row r="59" spans="4:5">
      <c r="D59" s="1472"/>
      <c r="E59" s="1472"/>
    </row>
    <row r="60" spans="4:5">
      <c r="D60" s="1472"/>
      <c r="E60" s="1472"/>
    </row>
    <row r="61" spans="4:5">
      <c r="D61" s="1472"/>
      <c r="E61" s="1472"/>
    </row>
    <row r="62" spans="4:5">
      <c r="D62" s="1472"/>
      <c r="E62" s="1472"/>
    </row>
    <row r="63" spans="4:5">
      <c r="D63" s="1472"/>
      <c r="E63" s="1472"/>
    </row>
    <row r="64" spans="4:5">
      <c r="D64" s="1472"/>
      <c r="E64" s="1472"/>
    </row>
  </sheetData>
  <mergeCells count="2">
    <mergeCell ref="K5:K9"/>
    <mergeCell ref="I6:I7"/>
  </mergeCells>
  <phoneticPr fontId="11"/>
  <conditionalFormatting sqref="K10:K45 B10:I45">
    <cfRule type="cellIs" dxfId="4" priority="1" operator="equal">
      <formula>0</formula>
    </cfRule>
  </conditionalFormatting>
  <pageMargins left="0.7" right="0.7" top="0.75" bottom="0.75" header="0.3" footer="0.3"/>
  <pageSetup paperSize="9" scale="82" orientation="portrait" horizontalDpi="1200" verticalDpi="1200" r:id="rId1"/>
  <ignoredErrors>
    <ignoredError sqref="E29:H29" formula="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15"/>
  <sheetViews>
    <sheetView zoomScaleNormal="100" zoomScaleSheetLayoutView="100" workbookViewId="0">
      <selection activeCell="P37" sqref="P37"/>
    </sheetView>
  </sheetViews>
  <sheetFormatPr defaultRowHeight="14.25"/>
  <cols>
    <col min="1" max="1" width="9" style="1528"/>
    <col min="2" max="2" width="12.625" style="1528" customWidth="1"/>
    <col min="3" max="3" width="10.625" style="1573" customWidth="1"/>
    <col min="4" max="8" width="9.625" style="1528" customWidth="1"/>
    <col min="9" max="9" width="1.5" style="1528" customWidth="1"/>
    <col min="10" max="10" width="9.625" style="1528" customWidth="1"/>
    <col min="11" max="11" width="4.5" style="1528" customWidth="1"/>
    <col min="12" max="16384" width="9" style="1528"/>
  </cols>
  <sheetData>
    <row r="1" spans="1:12">
      <c r="C1" s="1528"/>
    </row>
    <row r="2" spans="1:12">
      <c r="A2" s="1529" t="s">
        <v>575</v>
      </c>
      <c r="C2" s="1528"/>
    </row>
    <row r="3" spans="1:12">
      <c r="A3" s="1529"/>
      <c r="C3" s="1528"/>
    </row>
    <row r="4" spans="1:12" s="1530" customFormat="1" ht="17.100000000000001" customHeight="1" thickBot="1">
      <c r="J4" s="1531"/>
    </row>
    <row r="5" spans="1:12" s="1538" customFormat="1" ht="17.100000000000001" customHeight="1" thickBot="1">
      <c r="A5" s="2090" t="s">
        <v>561</v>
      </c>
      <c r="B5" s="1532" t="s">
        <v>564</v>
      </c>
      <c r="C5" s="1533" t="s">
        <v>565</v>
      </c>
      <c r="D5" s="1534"/>
      <c r="E5" s="1534"/>
      <c r="F5" s="1534"/>
      <c r="G5" s="1535"/>
      <c r="H5" s="1536"/>
      <c r="I5" s="1537"/>
      <c r="J5" s="2093" t="s">
        <v>576</v>
      </c>
    </row>
    <row r="6" spans="1:12" s="1538" customFormat="1" ht="17.100000000000001" customHeight="1">
      <c r="A6" s="2091"/>
      <c r="B6" s="2096" t="s">
        <v>577</v>
      </c>
      <c r="C6" s="1539" t="s">
        <v>562</v>
      </c>
      <c r="D6" s="1540"/>
      <c r="E6" s="1541"/>
      <c r="F6" s="1542"/>
      <c r="G6" s="1541"/>
      <c r="H6" s="1543"/>
      <c r="J6" s="2094"/>
      <c r="L6" s="1544"/>
    </row>
    <row r="7" spans="1:12" s="1538" customFormat="1" ht="17.100000000000001" customHeight="1">
      <c r="A7" s="2091"/>
      <c r="B7" s="2097"/>
      <c r="C7" s="1539" t="s">
        <v>567</v>
      </c>
      <c r="D7" s="1540" t="s">
        <v>566</v>
      </c>
      <c r="E7" s="1545" t="s">
        <v>559</v>
      </c>
      <c r="F7" s="1546" t="s">
        <v>578</v>
      </c>
      <c r="G7" s="1538" t="s">
        <v>569</v>
      </c>
      <c r="H7" s="1547" t="s">
        <v>579</v>
      </c>
      <c r="J7" s="2094"/>
    </row>
    <row r="8" spans="1:12" s="1554" customFormat="1" ht="28.5" customHeight="1" thickBot="1">
      <c r="A8" s="2092"/>
      <c r="B8" s="1548" t="s">
        <v>580</v>
      </c>
      <c r="C8" s="1549" t="s">
        <v>581</v>
      </c>
      <c r="D8" s="1550" t="s">
        <v>572</v>
      </c>
      <c r="E8" s="1551" t="s">
        <v>117</v>
      </c>
      <c r="F8" s="1550" t="s">
        <v>148</v>
      </c>
      <c r="G8" s="1552" t="s">
        <v>116</v>
      </c>
      <c r="H8" s="1553" t="s">
        <v>582</v>
      </c>
      <c r="J8" s="2095"/>
    </row>
    <row r="9" spans="1:12" s="1530" customFormat="1" ht="21" customHeight="1">
      <c r="A9" s="889" t="s">
        <v>32</v>
      </c>
      <c r="B9" s="1515">
        <f t="shared" ref="B9:B27" si="0">SUM(E9+G9-F9-H9)</f>
        <v>535287</v>
      </c>
      <c r="C9" s="1555">
        <f>SUM(E9)+G9+D9</f>
        <v>779066</v>
      </c>
      <c r="D9" s="1556">
        <v>128058</v>
      </c>
      <c r="E9" s="939">
        <v>646830</v>
      </c>
      <c r="F9" s="1556">
        <v>115533</v>
      </c>
      <c r="G9" s="1297">
        <v>4178</v>
      </c>
      <c r="H9" s="1298">
        <v>188</v>
      </c>
      <c r="J9" s="1508">
        <v>387.75809180241981</v>
      </c>
    </row>
    <row r="10" spans="1:12" ht="21" customHeight="1">
      <c r="A10" s="905" t="s">
        <v>33</v>
      </c>
      <c r="B10" s="1510">
        <f t="shared" si="0"/>
        <v>235923</v>
      </c>
      <c r="C10" s="1557">
        <f t="shared" ref="C10:C27" si="1">SUM(E10)+G10+D10</f>
        <v>317360</v>
      </c>
      <c r="D10" s="1558">
        <v>32138</v>
      </c>
      <c r="E10" s="907">
        <v>285046</v>
      </c>
      <c r="F10" s="1558">
        <v>49165</v>
      </c>
      <c r="G10" s="1285">
        <v>176</v>
      </c>
      <c r="H10" s="1289">
        <v>134</v>
      </c>
      <c r="J10" s="1510">
        <v>417.05272544308747</v>
      </c>
    </row>
    <row r="11" spans="1:12" ht="21" customHeight="1">
      <c r="A11" s="905" t="s">
        <v>34</v>
      </c>
      <c r="B11" s="1512">
        <f t="shared" si="0"/>
        <v>122715</v>
      </c>
      <c r="C11" s="1559">
        <f t="shared" si="1"/>
        <v>159244</v>
      </c>
      <c r="D11" s="1560">
        <v>2724</v>
      </c>
      <c r="E11" s="920">
        <v>146987</v>
      </c>
      <c r="F11" s="1560">
        <v>33805</v>
      </c>
      <c r="G11" s="1291">
        <v>9533</v>
      </c>
      <c r="H11" s="1292">
        <v>0</v>
      </c>
      <c r="J11" s="1512">
        <v>462.40918020306754</v>
      </c>
    </row>
    <row r="12" spans="1:12" ht="21" customHeight="1">
      <c r="A12" s="905" t="s">
        <v>35</v>
      </c>
      <c r="B12" s="1512">
        <f t="shared" si="0"/>
        <v>62367</v>
      </c>
      <c r="C12" s="1559">
        <f t="shared" si="1"/>
        <v>90026</v>
      </c>
      <c r="D12" s="1560">
        <v>15513</v>
      </c>
      <c r="E12" s="920">
        <v>71494</v>
      </c>
      <c r="F12" s="1560">
        <v>12141</v>
      </c>
      <c r="G12" s="1291">
        <v>3019</v>
      </c>
      <c r="H12" s="1292">
        <v>5</v>
      </c>
      <c r="J12" s="1512">
        <v>453.89117196626296</v>
      </c>
    </row>
    <row r="13" spans="1:12" ht="21" customHeight="1" thickBot="1">
      <c r="A13" s="926" t="s">
        <v>36</v>
      </c>
      <c r="B13" s="1514">
        <f t="shared" si="0"/>
        <v>41162</v>
      </c>
      <c r="C13" s="1561">
        <f t="shared" si="1"/>
        <v>55686</v>
      </c>
      <c r="D13" s="1562">
        <v>0</v>
      </c>
      <c r="E13" s="928">
        <v>54379</v>
      </c>
      <c r="F13" s="1562">
        <v>14510</v>
      </c>
      <c r="G13" s="1294">
        <v>1307</v>
      </c>
      <c r="H13" s="1295">
        <v>14</v>
      </c>
      <c r="J13" s="1514">
        <v>435.12797140912602</v>
      </c>
    </row>
    <row r="14" spans="1:12" ht="21" customHeight="1">
      <c r="A14" s="889" t="s">
        <v>38</v>
      </c>
      <c r="B14" s="1515">
        <f t="shared" si="0"/>
        <v>21963</v>
      </c>
      <c r="C14" s="1555">
        <f t="shared" si="1"/>
        <v>40274</v>
      </c>
      <c r="D14" s="1556">
        <v>0</v>
      </c>
      <c r="E14" s="939">
        <v>38457</v>
      </c>
      <c r="F14" s="1556">
        <v>18166</v>
      </c>
      <c r="G14" s="1297">
        <v>1817</v>
      </c>
      <c r="H14" s="1298">
        <v>145</v>
      </c>
      <c r="J14" s="1515">
        <v>349.69811609155869</v>
      </c>
    </row>
    <row r="15" spans="1:12" ht="21" customHeight="1">
      <c r="A15" s="905" t="s">
        <v>118</v>
      </c>
      <c r="B15" s="1512">
        <f t="shared" si="0"/>
        <v>66489</v>
      </c>
      <c r="C15" s="1559">
        <f t="shared" si="1"/>
        <v>94768</v>
      </c>
      <c r="D15" s="1560">
        <v>18980</v>
      </c>
      <c r="E15" s="920">
        <v>73234</v>
      </c>
      <c r="F15" s="1560">
        <v>8976</v>
      </c>
      <c r="G15" s="1291">
        <v>2554</v>
      </c>
      <c r="H15" s="1292">
        <v>323</v>
      </c>
      <c r="J15" s="1512">
        <v>409.16590709218201</v>
      </c>
    </row>
    <row r="16" spans="1:12" ht="21" customHeight="1">
      <c r="A16" s="905" t="s">
        <v>40</v>
      </c>
      <c r="B16" s="1512">
        <f t="shared" si="0"/>
        <v>35663</v>
      </c>
      <c r="C16" s="1559">
        <f t="shared" si="1"/>
        <v>47908</v>
      </c>
      <c r="D16" s="1560">
        <v>0</v>
      </c>
      <c r="E16" s="920">
        <v>46038</v>
      </c>
      <c r="F16" s="1560">
        <v>12245</v>
      </c>
      <c r="G16" s="1291">
        <v>1870</v>
      </c>
      <c r="H16" s="1292">
        <v>0</v>
      </c>
      <c r="J16" s="1512">
        <v>522.9201274586103</v>
      </c>
    </row>
    <row r="17" spans="1:10" ht="21" customHeight="1">
      <c r="A17" s="905" t="s">
        <v>41</v>
      </c>
      <c r="B17" s="1512">
        <f t="shared" si="0"/>
        <v>36301</v>
      </c>
      <c r="C17" s="1559">
        <f t="shared" si="1"/>
        <v>51753</v>
      </c>
      <c r="D17" s="1560">
        <v>0</v>
      </c>
      <c r="E17" s="920">
        <v>48709</v>
      </c>
      <c r="F17" s="1560">
        <v>14372</v>
      </c>
      <c r="G17" s="1291">
        <v>3044</v>
      </c>
      <c r="H17" s="1292">
        <v>1080</v>
      </c>
      <c r="J17" s="1512">
        <v>403.94837419375574</v>
      </c>
    </row>
    <row r="18" spans="1:10" ht="21" customHeight="1" thickBot="1">
      <c r="A18" s="926" t="s">
        <v>42</v>
      </c>
      <c r="B18" s="1514">
        <f t="shared" si="0"/>
        <v>7134</v>
      </c>
      <c r="C18" s="1561">
        <f t="shared" si="1"/>
        <v>12883</v>
      </c>
      <c r="D18" s="1562">
        <v>2754</v>
      </c>
      <c r="E18" s="928">
        <v>10129</v>
      </c>
      <c r="F18" s="1562">
        <v>2995</v>
      </c>
      <c r="G18" s="1294">
        <v>0</v>
      </c>
      <c r="H18" s="1295">
        <v>0</v>
      </c>
      <c r="J18" s="1514">
        <v>330.26319115350185</v>
      </c>
    </row>
    <row r="19" spans="1:10" ht="21" customHeight="1">
      <c r="A19" s="889" t="s">
        <v>43</v>
      </c>
      <c r="B19" s="1515">
        <f t="shared" si="0"/>
        <v>6399</v>
      </c>
      <c r="C19" s="1555">
        <f t="shared" si="1"/>
        <v>11176</v>
      </c>
      <c r="D19" s="1556">
        <v>185</v>
      </c>
      <c r="E19" s="939">
        <v>9475</v>
      </c>
      <c r="F19" s="1556">
        <v>3736</v>
      </c>
      <c r="G19" s="1297">
        <v>1516</v>
      </c>
      <c r="H19" s="1298">
        <v>856</v>
      </c>
      <c r="J19" s="1515">
        <v>433.77180959105465</v>
      </c>
    </row>
    <row r="20" spans="1:10" ht="21" customHeight="1">
      <c r="A20" s="905" t="s">
        <v>44</v>
      </c>
      <c r="B20" s="1512">
        <f t="shared" si="0"/>
        <v>26122</v>
      </c>
      <c r="C20" s="1559">
        <f t="shared" si="1"/>
        <v>37002</v>
      </c>
      <c r="D20" s="1560">
        <v>236</v>
      </c>
      <c r="E20" s="920">
        <v>36373</v>
      </c>
      <c r="F20" s="1560">
        <v>10644</v>
      </c>
      <c r="G20" s="1291">
        <v>393</v>
      </c>
      <c r="H20" s="1292">
        <v>0</v>
      </c>
      <c r="J20" s="1512">
        <v>442.53763501192691</v>
      </c>
    </row>
    <row r="21" spans="1:10" ht="21" customHeight="1">
      <c r="A21" s="905" t="s">
        <v>45</v>
      </c>
      <c r="B21" s="1512">
        <f t="shared" si="0"/>
        <v>32347</v>
      </c>
      <c r="C21" s="1559">
        <f t="shared" si="1"/>
        <v>48815</v>
      </c>
      <c r="D21" s="1560">
        <v>0</v>
      </c>
      <c r="E21" s="920">
        <v>48305</v>
      </c>
      <c r="F21" s="1560">
        <v>16468</v>
      </c>
      <c r="G21" s="1291">
        <v>510</v>
      </c>
      <c r="H21" s="1292">
        <v>0</v>
      </c>
      <c r="J21" s="1512">
        <v>394.45046113401452</v>
      </c>
    </row>
    <row r="22" spans="1:10" ht="21" customHeight="1">
      <c r="A22" s="905" t="s">
        <v>46</v>
      </c>
      <c r="B22" s="1512">
        <f t="shared" si="0"/>
        <v>35995</v>
      </c>
      <c r="C22" s="1559">
        <f t="shared" si="1"/>
        <v>48543</v>
      </c>
      <c r="D22" s="1560">
        <v>0</v>
      </c>
      <c r="E22" s="920">
        <v>46662</v>
      </c>
      <c r="F22" s="1560">
        <v>11957</v>
      </c>
      <c r="G22" s="1291">
        <v>1881</v>
      </c>
      <c r="H22" s="1292">
        <v>591</v>
      </c>
      <c r="J22" s="1512">
        <v>404.30086714813905</v>
      </c>
    </row>
    <row r="23" spans="1:10" ht="21" customHeight="1" thickBot="1">
      <c r="A23" s="926" t="s">
        <v>47</v>
      </c>
      <c r="B23" s="1514">
        <f t="shared" si="0"/>
        <v>18190</v>
      </c>
      <c r="C23" s="1561">
        <f t="shared" si="1"/>
        <v>23483</v>
      </c>
      <c r="D23" s="1562">
        <v>2454</v>
      </c>
      <c r="E23" s="928">
        <v>20618</v>
      </c>
      <c r="F23" s="1562">
        <v>2788</v>
      </c>
      <c r="G23" s="1294">
        <v>411</v>
      </c>
      <c r="H23" s="1295">
        <v>51</v>
      </c>
      <c r="J23" s="1514">
        <v>489.91043069132905</v>
      </c>
    </row>
    <row r="24" spans="1:10" ht="21" customHeight="1">
      <c r="A24" s="889" t="s">
        <v>48</v>
      </c>
      <c r="B24" s="1515">
        <f t="shared" si="0"/>
        <v>17714</v>
      </c>
      <c r="C24" s="1555">
        <f t="shared" si="1"/>
        <v>27091</v>
      </c>
      <c r="D24" s="1556">
        <v>0</v>
      </c>
      <c r="E24" s="939">
        <v>27091</v>
      </c>
      <c r="F24" s="1556">
        <v>9377</v>
      </c>
      <c r="G24" s="1297">
        <v>0</v>
      </c>
      <c r="H24" s="1298">
        <v>0</v>
      </c>
      <c r="J24" s="1515">
        <v>345.28720199632687</v>
      </c>
    </row>
    <row r="25" spans="1:10" ht="21" customHeight="1">
      <c r="A25" s="905" t="s">
        <v>49</v>
      </c>
      <c r="B25" s="1512">
        <f t="shared" si="0"/>
        <v>18626</v>
      </c>
      <c r="C25" s="1559">
        <f t="shared" si="1"/>
        <v>26629</v>
      </c>
      <c r="D25" s="1560">
        <v>246</v>
      </c>
      <c r="E25" s="920">
        <v>26383</v>
      </c>
      <c r="F25" s="1560">
        <v>7757</v>
      </c>
      <c r="G25" s="1291">
        <v>0</v>
      </c>
      <c r="H25" s="1292">
        <v>0</v>
      </c>
      <c r="J25" s="1512">
        <v>385.31675474172755</v>
      </c>
    </row>
    <row r="26" spans="1:10" ht="21" customHeight="1">
      <c r="A26" s="905" t="s">
        <v>50</v>
      </c>
      <c r="B26" s="1512">
        <f t="shared" si="0"/>
        <v>7551</v>
      </c>
      <c r="C26" s="1559">
        <f t="shared" si="1"/>
        <v>10329</v>
      </c>
      <c r="D26" s="1560">
        <v>0</v>
      </c>
      <c r="E26" s="920">
        <v>9904</v>
      </c>
      <c r="F26" s="1560">
        <v>2610</v>
      </c>
      <c r="G26" s="1291">
        <v>425</v>
      </c>
      <c r="H26" s="1292">
        <v>168</v>
      </c>
      <c r="J26" s="1512">
        <v>518.1492212116334</v>
      </c>
    </row>
    <row r="27" spans="1:10" ht="21" customHeight="1" thickBot="1">
      <c r="A27" s="954" t="s">
        <v>51</v>
      </c>
      <c r="B27" s="1517">
        <f t="shared" si="0"/>
        <v>13011</v>
      </c>
      <c r="C27" s="1563">
        <f t="shared" si="1"/>
        <v>18054</v>
      </c>
      <c r="D27" s="1564">
        <v>0</v>
      </c>
      <c r="E27" s="956">
        <v>18054</v>
      </c>
      <c r="F27" s="1564">
        <v>5043</v>
      </c>
      <c r="G27" s="1300">
        <v>0</v>
      </c>
      <c r="H27" s="1301">
        <v>0</v>
      </c>
      <c r="J27" s="1517">
        <v>428.67007111949806</v>
      </c>
    </row>
    <row r="28" spans="1:10" ht="21" customHeight="1" thickBot="1">
      <c r="A28" s="964" t="s">
        <v>52</v>
      </c>
      <c r="B28" s="1519">
        <f>SUM(B9:B27)</f>
        <v>1340959</v>
      </c>
      <c r="C28" s="1565">
        <f>SUM(C9:C27)</f>
        <v>1900090</v>
      </c>
      <c r="D28" s="1566">
        <f>SUM(D9:D27)</f>
        <v>203288</v>
      </c>
      <c r="E28" s="966">
        <f>SUM(E9:E27)</f>
        <v>1664168</v>
      </c>
      <c r="F28" s="1566">
        <f t="shared" ref="F28" si="2">SUM(F9:F27)</f>
        <v>352288</v>
      </c>
      <c r="G28" s="1518">
        <f>SUM(G9:G27)</f>
        <v>32634</v>
      </c>
      <c r="H28" s="1302">
        <f>SUM(H9:H27)</f>
        <v>3555</v>
      </c>
      <c r="J28" s="1519">
        <v>409.45017522853709</v>
      </c>
    </row>
    <row r="29" spans="1:10" ht="21" customHeight="1">
      <c r="A29" s="889" t="s">
        <v>54</v>
      </c>
      <c r="B29" s="1515">
        <f t="shared" ref="B29:B43" si="3">SUM(E29+G29-F29-H29)</f>
        <v>4590</v>
      </c>
      <c r="C29" s="1555">
        <f t="shared" ref="C29:C42" si="4">SUM(E29)+G29+D29</f>
        <v>8262</v>
      </c>
      <c r="D29" s="1556">
        <v>1620</v>
      </c>
      <c r="E29" s="939">
        <v>6176</v>
      </c>
      <c r="F29" s="1556">
        <v>2046</v>
      </c>
      <c r="G29" s="1297">
        <v>466</v>
      </c>
      <c r="H29" s="1298">
        <v>6</v>
      </c>
      <c r="J29" s="1515">
        <v>403.01380572521941</v>
      </c>
    </row>
    <row r="30" spans="1:10" ht="21" customHeight="1">
      <c r="A30" s="905" t="s">
        <v>55</v>
      </c>
      <c r="B30" s="1512">
        <f t="shared" si="3"/>
        <v>7529</v>
      </c>
      <c r="C30" s="1559">
        <f t="shared" si="4"/>
        <v>9852</v>
      </c>
      <c r="D30" s="1560">
        <v>0</v>
      </c>
      <c r="E30" s="920">
        <v>9403</v>
      </c>
      <c r="F30" s="1560">
        <v>2147</v>
      </c>
      <c r="G30" s="1291">
        <v>449</v>
      </c>
      <c r="H30" s="1292">
        <v>176</v>
      </c>
      <c r="J30" s="1512">
        <v>423.13308892887363</v>
      </c>
    </row>
    <row r="31" spans="1:10" ht="21" customHeight="1">
      <c r="A31" s="905" t="s">
        <v>56</v>
      </c>
      <c r="B31" s="1512">
        <f t="shared" si="3"/>
        <v>5801</v>
      </c>
      <c r="C31" s="1559">
        <f t="shared" si="4"/>
        <v>8169</v>
      </c>
      <c r="D31" s="1560">
        <v>172</v>
      </c>
      <c r="E31" s="920">
        <v>7676</v>
      </c>
      <c r="F31" s="1560">
        <v>2070</v>
      </c>
      <c r="G31" s="1291">
        <v>321</v>
      </c>
      <c r="H31" s="1292">
        <v>126</v>
      </c>
      <c r="J31" s="1512">
        <v>508.88482552996481</v>
      </c>
    </row>
    <row r="32" spans="1:10" ht="21" customHeight="1" thickBot="1">
      <c r="A32" s="926" t="s">
        <v>57</v>
      </c>
      <c r="B32" s="1517">
        <f t="shared" si="3"/>
        <v>4792</v>
      </c>
      <c r="C32" s="1561">
        <f t="shared" si="4"/>
        <v>7002</v>
      </c>
      <c r="D32" s="1564">
        <v>0</v>
      </c>
      <c r="E32" s="956">
        <v>6582</v>
      </c>
      <c r="F32" s="1564">
        <v>2050</v>
      </c>
      <c r="G32" s="1300">
        <v>420</v>
      </c>
      <c r="H32" s="1301">
        <v>160</v>
      </c>
      <c r="J32" s="1517">
        <v>485.4974849771354</v>
      </c>
    </row>
    <row r="33" spans="1:10" ht="21" customHeight="1">
      <c r="A33" s="889" t="s">
        <v>58</v>
      </c>
      <c r="B33" s="1508">
        <f t="shared" si="3"/>
        <v>1759</v>
      </c>
      <c r="C33" s="1555">
        <f t="shared" si="4"/>
        <v>2165</v>
      </c>
      <c r="D33" s="1567">
        <v>0</v>
      </c>
      <c r="E33" s="891">
        <v>2129</v>
      </c>
      <c r="F33" s="1567">
        <v>406</v>
      </c>
      <c r="G33" s="1284">
        <v>36</v>
      </c>
      <c r="H33" s="1287">
        <v>0</v>
      </c>
      <c r="J33" s="1508">
        <v>535.72744721455229</v>
      </c>
    </row>
    <row r="34" spans="1:10" ht="21" customHeight="1">
      <c r="A34" s="905" t="s">
        <v>59</v>
      </c>
      <c r="B34" s="1512">
        <f t="shared" si="3"/>
        <v>3208</v>
      </c>
      <c r="C34" s="1559">
        <f t="shared" si="4"/>
        <v>4170</v>
      </c>
      <c r="D34" s="1560">
        <v>12</v>
      </c>
      <c r="E34" s="920">
        <v>4093</v>
      </c>
      <c r="F34" s="1560">
        <v>950</v>
      </c>
      <c r="G34" s="1291">
        <v>65</v>
      </c>
      <c r="H34" s="1292">
        <v>0</v>
      </c>
      <c r="J34" s="1512">
        <v>505.94708626208569</v>
      </c>
    </row>
    <row r="35" spans="1:10" ht="21" customHeight="1">
      <c r="A35" s="905" t="s">
        <v>60</v>
      </c>
      <c r="B35" s="1512">
        <f t="shared" si="3"/>
        <v>2074</v>
      </c>
      <c r="C35" s="1559">
        <f t="shared" si="4"/>
        <v>2717</v>
      </c>
      <c r="D35" s="1560">
        <v>14</v>
      </c>
      <c r="E35" s="920">
        <v>2668</v>
      </c>
      <c r="F35" s="1560">
        <v>629</v>
      </c>
      <c r="G35" s="1291">
        <v>35</v>
      </c>
      <c r="H35" s="1292">
        <v>0</v>
      </c>
      <c r="J35" s="1512">
        <v>546.92275520380917</v>
      </c>
    </row>
    <row r="36" spans="1:10" ht="21" customHeight="1">
      <c r="A36" s="905" t="s">
        <v>61</v>
      </c>
      <c r="B36" s="1512">
        <f t="shared" si="3"/>
        <v>1950</v>
      </c>
      <c r="C36" s="1559">
        <f t="shared" si="4"/>
        <v>2502</v>
      </c>
      <c r="D36" s="1560">
        <v>15</v>
      </c>
      <c r="E36" s="920">
        <v>2472</v>
      </c>
      <c r="F36" s="1560">
        <v>537</v>
      </c>
      <c r="G36" s="1291">
        <v>15</v>
      </c>
      <c r="H36" s="1292">
        <v>0</v>
      </c>
      <c r="J36" s="1512">
        <v>576.54678632821299</v>
      </c>
    </row>
    <row r="37" spans="1:10" ht="21" customHeight="1" thickBot="1">
      <c r="A37" s="926" t="s">
        <v>62</v>
      </c>
      <c r="B37" s="1514">
        <f t="shared" si="3"/>
        <v>2917</v>
      </c>
      <c r="C37" s="1561">
        <f t="shared" si="4"/>
        <v>4280</v>
      </c>
      <c r="D37" s="1562">
        <v>6</v>
      </c>
      <c r="E37" s="928">
        <v>4168</v>
      </c>
      <c r="F37" s="1562">
        <v>1269</v>
      </c>
      <c r="G37" s="1294">
        <v>106</v>
      </c>
      <c r="H37" s="1295">
        <v>88</v>
      </c>
      <c r="J37" s="1514">
        <v>423.75294317265298</v>
      </c>
    </row>
    <row r="38" spans="1:10" ht="21" customHeight="1">
      <c r="A38" s="889" t="s">
        <v>63</v>
      </c>
      <c r="B38" s="1515">
        <f t="shared" si="3"/>
        <v>3317</v>
      </c>
      <c r="C38" s="1555">
        <f t="shared" si="4"/>
        <v>3866</v>
      </c>
      <c r="D38" s="1556">
        <v>0</v>
      </c>
      <c r="E38" s="939">
        <v>3866</v>
      </c>
      <c r="F38" s="1556">
        <v>549</v>
      </c>
      <c r="G38" s="1297">
        <v>0</v>
      </c>
      <c r="H38" s="1298">
        <v>0</v>
      </c>
      <c r="J38" s="1515">
        <v>826.52453534470089</v>
      </c>
    </row>
    <row r="39" spans="1:10" ht="21" customHeight="1">
      <c r="A39" s="905" t="s">
        <v>64</v>
      </c>
      <c r="B39" s="1512">
        <f t="shared" si="3"/>
        <v>1896</v>
      </c>
      <c r="C39" s="1559">
        <f t="shared" si="4"/>
        <v>2163</v>
      </c>
      <c r="D39" s="1560">
        <v>14</v>
      </c>
      <c r="E39" s="920">
        <v>2017</v>
      </c>
      <c r="F39" s="1560">
        <v>248</v>
      </c>
      <c r="G39" s="1291">
        <v>132</v>
      </c>
      <c r="H39" s="1292">
        <v>5</v>
      </c>
      <c r="J39" s="1512">
        <v>816.31387785257789</v>
      </c>
    </row>
    <row r="40" spans="1:10" ht="21" customHeight="1">
      <c r="A40" s="905" t="s">
        <v>65</v>
      </c>
      <c r="B40" s="1512">
        <f t="shared" si="3"/>
        <v>6818</v>
      </c>
      <c r="C40" s="1559">
        <f t="shared" si="4"/>
        <v>7720</v>
      </c>
      <c r="D40" s="1560">
        <v>20</v>
      </c>
      <c r="E40" s="920">
        <v>7183</v>
      </c>
      <c r="F40" s="1560">
        <v>858</v>
      </c>
      <c r="G40" s="1291">
        <v>517</v>
      </c>
      <c r="H40" s="1292">
        <v>24</v>
      </c>
      <c r="J40" s="1512">
        <v>828.92427804683166</v>
      </c>
    </row>
    <row r="41" spans="1:10" ht="21" customHeight="1">
      <c r="A41" s="905" t="s">
        <v>66</v>
      </c>
      <c r="B41" s="1512">
        <f t="shared" si="3"/>
        <v>6869</v>
      </c>
      <c r="C41" s="1559">
        <f t="shared" si="4"/>
        <v>10145</v>
      </c>
      <c r="D41" s="1560">
        <v>328</v>
      </c>
      <c r="E41" s="920">
        <v>8597</v>
      </c>
      <c r="F41" s="1560">
        <v>2436</v>
      </c>
      <c r="G41" s="1291">
        <v>1220</v>
      </c>
      <c r="H41" s="1292">
        <v>512</v>
      </c>
      <c r="J41" s="1512">
        <v>477.4053612851427</v>
      </c>
    </row>
    <row r="42" spans="1:10" ht="21" customHeight="1" thickBot="1">
      <c r="A42" s="926" t="s">
        <v>67</v>
      </c>
      <c r="B42" s="1514">
        <f t="shared" si="3"/>
        <v>523</v>
      </c>
      <c r="C42" s="1559">
        <f t="shared" si="4"/>
        <v>768</v>
      </c>
      <c r="D42" s="1562">
        <v>0</v>
      </c>
      <c r="E42" s="928">
        <v>763</v>
      </c>
      <c r="F42" s="1562">
        <v>245</v>
      </c>
      <c r="G42" s="1294">
        <v>5</v>
      </c>
      <c r="H42" s="1295">
        <v>0</v>
      </c>
      <c r="J42" s="1514">
        <v>490.71488620668947</v>
      </c>
    </row>
    <row r="43" spans="1:10" ht="21" customHeight="1" thickBot="1">
      <c r="A43" s="964" t="s">
        <v>68</v>
      </c>
      <c r="B43" s="1519">
        <f t="shared" si="3"/>
        <v>54043</v>
      </c>
      <c r="C43" s="1565">
        <f>SUM(C29:C42)</f>
        <v>73781</v>
      </c>
      <c r="D43" s="1566">
        <f>SUM(D29:D42)</f>
        <v>2201</v>
      </c>
      <c r="E43" s="966">
        <f>SUM(E29:E42)</f>
        <v>67793</v>
      </c>
      <c r="F43" s="1566">
        <f t="shared" ref="F43:H43" si="5">SUM(F29:F42)</f>
        <v>16440</v>
      </c>
      <c r="G43" s="1518">
        <f t="shared" si="5"/>
        <v>3787</v>
      </c>
      <c r="H43" s="1302">
        <f t="shared" si="5"/>
        <v>1097</v>
      </c>
      <c r="J43" s="1519">
        <v>518.89918135427968</v>
      </c>
    </row>
    <row r="44" spans="1:10" ht="21" customHeight="1" thickBot="1">
      <c r="A44" s="986" t="s">
        <v>69</v>
      </c>
      <c r="B44" s="1522">
        <f>SUM(B28,B43)</f>
        <v>1395002</v>
      </c>
      <c r="C44" s="1568">
        <f>SUM(C28,C43)</f>
        <v>1973871</v>
      </c>
      <c r="D44" s="1569">
        <f>SUM(D28,D43)</f>
        <v>205489</v>
      </c>
      <c r="E44" s="988">
        <f t="shared" ref="E44:F44" si="6">SUM(E28,E43)</f>
        <v>1731961</v>
      </c>
      <c r="F44" s="1569">
        <f t="shared" si="6"/>
        <v>368728</v>
      </c>
      <c r="G44" s="1303">
        <f>SUM(G28,G43)</f>
        <v>36421</v>
      </c>
      <c r="H44" s="1305">
        <f>SUM(H28,H43)</f>
        <v>4652</v>
      </c>
      <c r="J44" s="1522">
        <v>412.82349774296455</v>
      </c>
    </row>
    <row r="45" spans="1:10">
      <c r="A45" s="999" t="s">
        <v>583</v>
      </c>
      <c r="B45" s="1570"/>
      <c r="C45" s="1528"/>
      <c r="D45" s="1570"/>
    </row>
    <row r="46" spans="1:10">
      <c r="A46" s="1571" t="s">
        <v>584</v>
      </c>
      <c r="B46" s="1572"/>
      <c r="C46" s="1572"/>
      <c r="D46" s="1572"/>
      <c r="E46" s="1572"/>
      <c r="F46" s="1572"/>
      <c r="G46" s="1572"/>
      <c r="H46" s="1572"/>
    </row>
    <row r="47" spans="1:10" s="1572" customFormat="1">
      <c r="A47" s="1528"/>
      <c r="B47" s="1528"/>
      <c r="C47" s="1528"/>
      <c r="D47" s="1528"/>
      <c r="E47" s="1528"/>
      <c r="F47" s="1528"/>
      <c r="G47" s="1528"/>
      <c r="H47" s="1528"/>
    </row>
    <row r="48" spans="1:10">
      <c r="C48" s="1528"/>
    </row>
    <row r="49" spans="3:3">
      <c r="C49" s="1528"/>
    </row>
    <row r="50" spans="3:3">
      <c r="C50" s="1528"/>
    </row>
    <row r="51" spans="3:3">
      <c r="C51" s="1528"/>
    </row>
    <row r="52" spans="3:3">
      <c r="C52" s="1528"/>
    </row>
    <row r="53" spans="3:3">
      <c r="C53" s="1528"/>
    </row>
    <row r="54" spans="3:3">
      <c r="C54" s="1528"/>
    </row>
    <row r="55" spans="3:3">
      <c r="C55" s="1528"/>
    </row>
    <row r="56" spans="3:3">
      <c r="C56" s="1528"/>
    </row>
    <row r="57" spans="3:3">
      <c r="C57" s="1528"/>
    </row>
    <row r="58" spans="3:3">
      <c r="C58" s="1528"/>
    </row>
    <row r="59" spans="3:3">
      <c r="C59" s="1528"/>
    </row>
    <row r="60" spans="3:3">
      <c r="C60" s="1528"/>
    </row>
    <row r="61" spans="3:3">
      <c r="C61" s="1528"/>
    </row>
    <row r="62" spans="3:3">
      <c r="C62" s="1528"/>
    </row>
    <row r="63" spans="3:3">
      <c r="C63" s="1528"/>
    </row>
    <row r="64" spans="3:3">
      <c r="C64" s="1528"/>
    </row>
    <row r="65" spans="3:3">
      <c r="C65" s="1528"/>
    </row>
    <row r="66" spans="3:3">
      <c r="C66" s="1528"/>
    </row>
    <row r="67" spans="3:3">
      <c r="C67" s="1528"/>
    </row>
    <row r="68" spans="3:3">
      <c r="C68" s="1528"/>
    </row>
    <row r="69" spans="3:3">
      <c r="C69" s="1528"/>
    </row>
    <row r="70" spans="3:3">
      <c r="C70" s="1528"/>
    </row>
    <row r="71" spans="3:3">
      <c r="C71" s="1528"/>
    </row>
    <row r="72" spans="3:3">
      <c r="C72" s="1528"/>
    </row>
    <row r="73" spans="3:3">
      <c r="C73" s="1528"/>
    </row>
    <row r="74" spans="3:3">
      <c r="C74" s="1528"/>
    </row>
    <row r="75" spans="3:3">
      <c r="C75" s="1528"/>
    </row>
    <row r="76" spans="3:3">
      <c r="C76" s="1528"/>
    </row>
    <row r="77" spans="3:3">
      <c r="C77" s="1528"/>
    </row>
    <row r="78" spans="3:3">
      <c r="C78" s="1528"/>
    </row>
    <row r="79" spans="3:3">
      <c r="C79" s="1528"/>
    </row>
    <row r="80" spans="3:3">
      <c r="C80" s="1528"/>
    </row>
    <row r="81" spans="3:3">
      <c r="C81" s="1528"/>
    </row>
    <row r="82" spans="3:3">
      <c r="C82" s="1528"/>
    </row>
    <row r="83" spans="3:3">
      <c r="C83" s="1528"/>
    </row>
    <row r="84" spans="3:3">
      <c r="C84" s="1528"/>
    </row>
    <row r="85" spans="3:3">
      <c r="C85" s="1528"/>
    </row>
    <row r="86" spans="3:3">
      <c r="C86" s="1528"/>
    </row>
    <row r="87" spans="3:3">
      <c r="C87" s="1528"/>
    </row>
    <row r="88" spans="3:3">
      <c r="C88" s="1528"/>
    </row>
    <row r="89" spans="3:3">
      <c r="C89" s="1528"/>
    </row>
    <row r="90" spans="3:3">
      <c r="C90" s="1528"/>
    </row>
    <row r="91" spans="3:3">
      <c r="C91" s="1528"/>
    </row>
    <row r="92" spans="3:3">
      <c r="C92" s="1528"/>
    </row>
    <row r="93" spans="3:3">
      <c r="C93" s="1528"/>
    </row>
    <row r="94" spans="3:3">
      <c r="C94" s="1528"/>
    </row>
    <row r="95" spans="3:3">
      <c r="C95" s="1528"/>
    </row>
    <row r="96" spans="3:3">
      <c r="C96" s="1528"/>
    </row>
    <row r="97" spans="3:3">
      <c r="C97" s="1528"/>
    </row>
    <row r="98" spans="3:3">
      <c r="C98" s="1528"/>
    </row>
    <row r="99" spans="3:3">
      <c r="C99" s="1528"/>
    </row>
    <row r="100" spans="3:3">
      <c r="C100" s="1528"/>
    </row>
    <row r="101" spans="3:3">
      <c r="C101" s="1528"/>
    </row>
    <row r="102" spans="3:3">
      <c r="C102" s="1528"/>
    </row>
    <row r="103" spans="3:3">
      <c r="C103" s="1528"/>
    </row>
    <row r="104" spans="3:3">
      <c r="C104" s="1528"/>
    </row>
    <row r="105" spans="3:3">
      <c r="C105" s="1528"/>
    </row>
    <row r="106" spans="3:3">
      <c r="C106" s="1528"/>
    </row>
    <row r="107" spans="3:3">
      <c r="C107" s="1528"/>
    </row>
    <row r="108" spans="3:3">
      <c r="C108" s="1528"/>
    </row>
    <row r="109" spans="3:3">
      <c r="C109" s="1528"/>
    </row>
    <row r="110" spans="3:3">
      <c r="C110" s="1528"/>
    </row>
    <row r="111" spans="3:3">
      <c r="C111" s="1528"/>
    </row>
    <row r="112" spans="3:3">
      <c r="C112" s="1528"/>
    </row>
    <row r="113" spans="3:3">
      <c r="C113" s="1528"/>
    </row>
    <row r="114" spans="3:3">
      <c r="C114" s="1528"/>
    </row>
    <row r="115" spans="3:3">
      <c r="C115" s="1528"/>
    </row>
    <row r="116" spans="3:3">
      <c r="C116" s="1528"/>
    </row>
    <row r="117" spans="3:3">
      <c r="C117" s="1528"/>
    </row>
    <row r="118" spans="3:3">
      <c r="C118" s="1528"/>
    </row>
    <row r="119" spans="3:3">
      <c r="C119" s="1528"/>
    </row>
    <row r="120" spans="3:3">
      <c r="C120" s="1528"/>
    </row>
    <row r="121" spans="3:3">
      <c r="C121" s="1528"/>
    </row>
    <row r="122" spans="3:3">
      <c r="C122" s="1528"/>
    </row>
    <row r="123" spans="3:3">
      <c r="C123" s="1528"/>
    </row>
    <row r="124" spans="3:3">
      <c r="C124" s="1528"/>
    </row>
    <row r="125" spans="3:3">
      <c r="C125" s="1528"/>
    </row>
    <row r="126" spans="3:3">
      <c r="C126" s="1528"/>
    </row>
    <row r="127" spans="3:3">
      <c r="C127" s="1528"/>
    </row>
    <row r="128" spans="3:3">
      <c r="C128" s="1528"/>
    </row>
    <row r="129" spans="3:3">
      <c r="C129" s="1528"/>
    </row>
    <row r="130" spans="3:3">
      <c r="C130" s="1528"/>
    </row>
    <row r="131" spans="3:3">
      <c r="C131" s="1528"/>
    </row>
    <row r="132" spans="3:3">
      <c r="C132" s="1528"/>
    </row>
    <row r="133" spans="3:3">
      <c r="C133" s="1528"/>
    </row>
    <row r="134" spans="3:3">
      <c r="C134" s="1528"/>
    </row>
    <row r="135" spans="3:3">
      <c r="C135" s="1528"/>
    </row>
    <row r="136" spans="3:3">
      <c r="C136" s="1528"/>
    </row>
    <row r="137" spans="3:3">
      <c r="C137" s="1528"/>
    </row>
    <row r="138" spans="3:3">
      <c r="C138" s="1528"/>
    </row>
    <row r="139" spans="3:3">
      <c r="C139" s="1528"/>
    </row>
    <row r="140" spans="3:3">
      <c r="C140" s="1528"/>
    </row>
    <row r="141" spans="3:3">
      <c r="C141" s="1528"/>
    </row>
    <row r="142" spans="3:3">
      <c r="C142" s="1528"/>
    </row>
    <row r="143" spans="3:3">
      <c r="C143" s="1528"/>
    </row>
    <row r="144" spans="3:3">
      <c r="C144" s="1528"/>
    </row>
    <row r="145" spans="3:3">
      <c r="C145" s="1528"/>
    </row>
    <row r="146" spans="3:3">
      <c r="C146" s="1528"/>
    </row>
    <row r="147" spans="3:3">
      <c r="C147" s="1528"/>
    </row>
    <row r="148" spans="3:3">
      <c r="C148" s="1528"/>
    </row>
    <row r="149" spans="3:3">
      <c r="C149" s="1528"/>
    </row>
    <row r="150" spans="3:3">
      <c r="C150" s="1528"/>
    </row>
    <row r="151" spans="3:3">
      <c r="C151" s="1528"/>
    </row>
    <row r="152" spans="3:3">
      <c r="C152" s="1528"/>
    </row>
    <row r="153" spans="3:3">
      <c r="C153" s="1528"/>
    </row>
    <row r="154" spans="3:3">
      <c r="C154" s="1528"/>
    </row>
    <row r="155" spans="3:3">
      <c r="C155" s="1528"/>
    </row>
    <row r="156" spans="3:3">
      <c r="C156" s="1528"/>
    </row>
    <row r="157" spans="3:3">
      <c r="C157" s="1528"/>
    </row>
    <row r="158" spans="3:3">
      <c r="C158" s="1528"/>
    </row>
    <row r="159" spans="3:3">
      <c r="C159" s="1528"/>
    </row>
    <row r="160" spans="3:3">
      <c r="C160" s="1528"/>
    </row>
    <row r="161" spans="3:3">
      <c r="C161" s="1528"/>
    </row>
    <row r="162" spans="3:3">
      <c r="C162" s="1528"/>
    </row>
    <row r="163" spans="3:3">
      <c r="C163" s="1528"/>
    </row>
    <row r="164" spans="3:3">
      <c r="C164" s="1528"/>
    </row>
    <row r="165" spans="3:3">
      <c r="C165" s="1528"/>
    </row>
    <row r="166" spans="3:3">
      <c r="C166" s="1528"/>
    </row>
    <row r="167" spans="3:3">
      <c r="C167" s="1528"/>
    </row>
    <row r="168" spans="3:3">
      <c r="C168" s="1528"/>
    </row>
    <row r="169" spans="3:3">
      <c r="C169" s="1528"/>
    </row>
    <row r="170" spans="3:3">
      <c r="C170" s="1528"/>
    </row>
    <row r="171" spans="3:3">
      <c r="C171" s="1528"/>
    </row>
    <row r="172" spans="3:3">
      <c r="C172" s="1528"/>
    </row>
    <row r="173" spans="3:3">
      <c r="C173" s="1528"/>
    </row>
    <row r="174" spans="3:3">
      <c r="C174" s="1528"/>
    </row>
    <row r="175" spans="3:3">
      <c r="C175" s="1528"/>
    </row>
    <row r="176" spans="3:3">
      <c r="C176" s="1528"/>
    </row>
    <row r="177" spans="3:3">
      <c r="C177" s="1528"/>
    </row>
    <row r="178" spans="3:3">
      <c r="C178" s="1528"/>
    </row>
    <row r="179" spans="3:3">
      <c r="C179" s="1528"/>
    </row>
    <row r="180" spans="3:3">
      <c r="C180" s="1528"/>
    </row>
    <row r="181" spans="3:3">
      <c r="C181" s="1528"/>
    </row>
    <row r="182" spans="3:3">
      <c r="C182" s="1528"/>
    </row>
    <row r="183" spans="3:3">
      <c r="C183" s="1528"/>
    </row>
    <row r="184" spans="3:3">
      <c r="C184" s="1528"/>
    </row>
    <row r="185" spans="3:3">
      <c r="C185" s="1528"/>
    </row>
    <row r="186" spans="3:3">
      <c r="C186" s="1528"/>
    </row>
    <row r="187" spans="3:3">
      <c r="C187" s="1528"/>
    </row>
    <row r="188" spans="3:3">
      <c r="C188" s="1528"/>
    </row>
    <row r="189" spans="3:3">
      <c r="C189" s="1528"/>
    </row>
    <row r="190" spans="3:3">
      <c r="C190" s="1528"/>
    </row>
    <row r="191" spans="3:3">
      <c r="C191" s="1528"/>
    </row>
    <row r="192" spans="3:3">
      <c r="C192" s="1528"/>
    </row>
    <row r="193" spans="3:3">
      <c r="C193" s="1528"/>
    </row>
    <row r="194" spans="3:3">
      <c r="C194" s="1528"/>
    </row>
    <row r="195" spans="3:3">
      <c r="C195" s="1528"/>
    </row>
    <row r="196" spans="3:3">
      <c r="C196" s="1528"/>
    </row>
    <row r="197" spans="3:3">
      <c r="C197" s="1528"/>
    </row>
    <row r="198" spans="3:3">
      <c r="C198" s="1528"/>
    </row>
    <row r="199" spans="3:3">
      <c r="C199" s="1528"/>
    </row>
    <row r="200" spans="3:3">
      <c r="C200" s="1528"/>
    </row>
    <row r="201" spans="3:3">
      <c r="C201" s="1528"/>
    </row>
    <row r="202" spans="3:3">
      <c r="C202" s="1528"/>
    </row>
    <row r="203" spans="3:3">
      <c r="C203" s="1528"/>
    </row>
    <row r="204" spans="3:3">
      <c r="C204" s="1528"/>
    </row>
    <row r="205" spans="3:3">
      <c r="C205" s="1528"/>
    </row>
    <row r="206" spans="3:3">
      <c r="C206" s="1528"/>
    </row>
    <row r="207" spans="3:3">
      <c r="C207" s="1528"/>
    </row>
    <row r="208" spans="3:3">
      <c r="C208" s="1528"/>
    </row>
    <row r="209" spans="3:3">
      <c r="C209" s="1528"/>
    </row>
    <row r="210" spans="3:3">
      <c r="C210" s="1528"/>
    </row>
    <row r="211" spans="3:3">
      <c r="C211" s="1528"/>
    </row>
    <row r="212" spans="3:3">
      <c r="C212" s="1528"/>
    </row>
    <row r="213" spans="3:3">
      <c r="C213" s="1528"/>
    </row>
    <row r="214" spans="3:3">
      <c r="C214" s="1528"/>
    </row>
    <row r="215" spans="3:3">
      <c r="C215" s="1528"/>
    </row>
    <row r="216" spans="3:3">
      <c r="C216" s="1528"/>
    </row>
    <row r="217" spans="3:3">
      <c r="C217" s="1528"/>
    </row>
    <row r="218" spans="3:3">
      <c r="C218" s="1528"/>
    </row>
    <row r="219" spans="3:3">
      <c r="C219" s="1528"/>
    </row>
    <row r="220" spans="3:3">
      <c r="C220" s="1528"/>
    </row>
    <row r="221" spans="3:3">
      <c r="C221" s="1528"/>
    </row>
    <row r="222" spans="3:3">
      <c r="C222" s="1528"/>
    </row>
    <row r="223" spans="3:3">
      <c r="C223" s="1528"/>
    </row>
    <row r="224" spans="3:3">
      <c r="C224" s="1528"/>
    </row>
    <row r="225" spans="3:3">
      <c r="C225" s="1528"/>
    </row>
    <row r="226" spans="3:3">
      <c r="C226" s="1528"/>
    </row>
    <row r="227" spans="3:3">
      <c r="C227" s="1528"/>
    </row>
    <row r="228" spans="3:3">
      <c r="C228" s="1528"/>
    </row>
    <row r="229" spans="3:3">
      <c r="C229" s="1528"/>
    </row>
    <row r="230" spans="3:3">
      <c r="C230" s="1528"/>
    </row>
    <row r="231" spans="3:3">
      <c r="C231" s="1528"/>
    </row>
    <row r="232" spans="3:3">
      <c r="C232" s="1528"/>
    </row>
    <row r="233" spans="3:3">
      <c r="C233" s="1528"/>
    </row>
    <row r="234" spans="3:3">
      <c r="C234" s="1528"/>
    </row>
    <row r="235" spans="3:3">
      <c r="C235" s="1528"/>
    </row>
    <row r="236" spans="3:3">
      <c r="C236" s="1528"/>
    </row>
    <row r="237" spans="3:3">
      <c r="C237" s="1528"/>
    </row>
    <row r="238" spans="3:3">
      <c r="C238" s="1528"/>
    </row>
    <row r="239" spans="3:3">
      <c r="C239" s="1528"/>
    </row>
    <row r="240" spans="3:3">
      <c r="C240" s="1528"/>
    </row>
    <row r="241" spans="3:3">
      <c r="C241" s="1528"/>
    </row>
    <row r="242" spans="3:3">
      <c r="C242" s="1528"/>
    </row>
    <row r="243" spans="3:3">
      <c r="C243" s="1528"/>
    </row>
    <row r="244" spans="3:3">
      <c r="C244" s="1528"/>
    </row>
    <row r="245" spans="3:3">
      <c r="C245" s="1528"/>
    </row>
    <row r="246" spans="3:3">
      <c r="C246" s="1528"/>
    </row>
    <row r="247" spans="3:3">
      <c r="C247" s="1528"/>
    </row>
    <row r="248" spans="3:3">
      <c r="C248" s="1528"/>
    </row>
    <row r="249" spans="3:3">
      <c r="C249" s="1528"/>
    </row>
    <row r="250" spans="3:3">
      <c r="C250" s="1528"/>
    </row>
    <row r="251" spans="3:3">
      <c r="C251" s="1528"/>
    </row>
    <row r="252" spans="3:3">
      <c r="C252" s="1528"/>
    </row>
    <row r="253" spans="3:3">
      <c r="C253" s="1528"/>
    </row>
    <row r="254" spans="3:3">
      <c r="C254" s="1528"/>
    </row>
    <row r="255" spans="3:3">
      <c r="C255" s="1528"/>
    </row>
    <row r="256" spans="3:3">
      <c r="C256" s="1528"/>
    </row>
    <row r="257" spans="3:3">
      <c r="C257" s="1528"/>
    </row>
    <row r="258" spans="3:3">
      <c r="C258" s="1528"/>
    </row>
    <row r="259" spans="3:3">
      <c r="C259" s="1528"/>
    </row>
    <row r="260" spans="3:3">
      <c r="C260" s="1528"/>
    </row>
    <row r="261" spans="3:3">
      <c r="C261" s="1528"/>
    </row>
    <row r="262" spans="3:3">
      <c r="C262" s="1528"/>
    </row>
    <row r="263" spans="3:3">
      <c r="C263" s="1528"/>
    </row>
    <row r="264" spans="3:3">
      <c r="C264" s="1528"/>
    </row>
    <row r="265" spans="3:3">
      <c r="C265" s="1528"/>
    </row>
    <row r="266" spans="3:3">
      <c r="C266" s="1528"/>
    </row>
    <row r="267" spans="3:3">
      <c r="C267" s="1528"/>
    </row>
    <row r="268" spans="3:3">
      <c r="C268" s="1528"/>
    </row>
    <row r="269" spans="3:3">
      <c r="C269" s="1528"/>
    </row>
    <row r="270" spans="3:3">
      <c r="C270" s="1528"/>
    </row>
    <row r="271" spans="3:3">
      <c r="C271" s="1528"/>
    </row>
    <row r="272" spans="3:3">
      <c r="C272" s="1528"/>
    </row>
    <row r="273" spans="3:3">
      <c r="C273" s="1528"/>
    </row>
    <row r="274" spans="3:3">
      <c r="C274" s="1528"/>
    </row>
    <row r="275" spans="3:3">
      <c r="C275" s="1528"/>
    </row>
    <row r="276" spans="3:3">
      <c r="C276" s="1528"/>
    </row>
    <row r="277" spans="3:3">
      <c r="C277" s="1528"/>
    </row>
    <row r="278" spans="3:3">
      <c r="C278" s="1528"/>
    </row>
    <row r="279" spans="3:3">
      <c r="C279" s="1528"/>
    </row>
    <row r="280" spans="3:3">
      <c r="C280" s="1528"/>
    </row>
    <row r="281" spans="3:3">
      <c r="C281" s="1528"/>
    </row>
    <row r="282" spans="3:3">
      <c r="C282" s="1528"/>
    </row>
    <row r="283" spans="3:3">
      <c r="C283" s="1528"/>
    </row>
    <row r="284" spans="3:3">
      <c r="C284" s="1528"/>
    </row>
    <row r="285" spans="3:3">
      <c r="C285" s="1528"/>
    </row>
    <row r="286" spans="3:3">
      <c r="C286" s="1528"/>
    </row>
    <row r="287" spans="3:3">
      <c r="C287" s="1528"/>
    </row>
    <row r="288" spans="3:3">
      <c r="C288" s="1528"/>
    </row>
    <row r="289" spans="3:3">
      <c r="C289" s="1528"/>
    </row>
    <row r="290" spans="3:3">
      <c r="C290" s="1528"/>
    </row>
    <row r="291" spans="3:3">
      <c r="C291" s="1528"/>
    </row>
    <row r="292" spans="3:3">
      <c r="C292" s="1528"/>
    </row>
    <row r="293" spans="3:3">
      <c r="C293" s="1528"/>
    </row>
    <row r="294" spans="3:3">
      <c r="C294" s="1528"/>
    </row>
    <row r="295" spans="3:3">
      <c r="C295" s="1528"/>
    </row>
    <row r="296" spans="3:3">
      <c r="C296" s="1528"/>
    </row>
    <row r="297" spans="3:3">
      <c r="C297" s="1528"/>
    </row>
    <row r="298" spans="3:3">
      <c r="C298" s="1528"/>
    </row>
    <row r="299" spans="3:3">
      <c r="C299" s="1528"/>
    </row>
    <row r="300" spans="3:3">
      <c r="C300" s="1528"/>
    </row>
    <row r="301" spans="3:3">
      <c r="C301" s="1528"/>
    </row>
    <row r="302" spans="3:3">
      <c r="C302" s="1528"/>
    </row>
    <row r="303" spans="3:3">
      <c r="C303" s="1528"/>
    </row>
    <row r="304" spans="3:3">
      <c r="C304" s="1528"/>
    </row>
    <row r="305" spans="3:3">
      <c r="C305" s="1528"/>
    </row>
    <row r="306" spans="3:3">
      <c r="C306" s="1528"/>
    </row>
    <row r="307" spans="3:3">
      <c r="C307" s="1528"/>
    </row>
    <row r="308" spans="3:3">
      <c r="C308" s="1528"/>
    </row>
    <row r="309" spans="3:3">
      <c r="C309" s="1528"/>
    </row>
    <row r="310" spans="3:3">
      <c r="C310" s="1528"/>
    </row>
    <row r="311" spans="3:3">
      <c r="C311" s="1528"/>
    </row>
    <row r="312" spans="3:3">
      <c r="C312" s="1528"/>
    </row>
    <row r="313" spans="3:3">
      <c r="C313" s="1528"/>
    </row>
    <row r="314" spans="3:3">
      <c r="C314" s="1528"/>
    </row>
    <row r="315" spans="3:3">
      <c r="C315" s="1528"/>
    </row>
    <row r="316" spans="3:3">
      <c r="C316" s="1528"/>
    </row>
    <row r="317" spans="3:3">
      <c r="C317" s="1528"/>
    </row>
    <row r="318" spans="3:3">
      <c r="C318" s="1528"/>
    </row>
    <row r="319" spans="3:3">
      <c r="C319" s="1528"/>
    </row>
    <row r="320" spans="3:3">
      <c r="C320" s="1528"/>
    </row>
    <row r="321" spans="3:3">
      <c r="C321" s="1528"/>
    </row>
    <row r="322" spans="3:3">
      <c r="C322" s="1528"/>
    </row>
    <row r="323" spans="3:3">
      <c r="C323" s="1528"/>
    </row>
    <row r="324" spans="3:3">
      <c r="C324" s="1528"/>
    </row>
    <row r="325" spans="3:3">
      <c r="C325" s="1528"/>
    </row>
    <row r="326" spans="3:3">
      <c r="C326" s="1528"/>
    </row>
    <row r="327" spans="3:3">
      <c r="C327" s="1528"/>
    </row>
    <row r="328" spans="3:3">
      <c r="C328" s="1528"/>
    </row>
    <row r="329" spans="3:3">
      <c r="C329" s="1528"/>
    </row>
    <row r="330" spans="3:3">
      <c r="C330" s="1528"/>
    </row>
    <row r="331" spans="3:3">
      <c r="C331" s="1528"/>
    </row>
    <row r="332" spans="3:3">
      <c r="C332" s="1528"/>
    </row>
    <row r="333" spans="3:3">
      <c r="C333" s="1528"/>
    </row>
    <row r="334" spans="3:3">
      <c r="C334" s="1528"/>
    </row>
    <row r="335" spans="3:3">
      <c r="C335" s="1528"/>
    </row>
    <row r="336" spans="3:3">
      <c r="C336" s="1528"/>
    </row>
    <row r="337" spans="3:3">
      <c r="C337" s="1528"/>
    </row>
    <row r="338" spans="3:3">
      <c r="C338" s="1528"/>
    </row>
    <row r="339" spans="3:3">
      <c r="C339" s="1528"/>
    </row>
    <row r="340" spans="3:3">
      <c r="C340" s="1528"/>
    </row>
    <row r="341" spans="3:3">
      <c r="C341" s="1528"/>
    </row>
    <row r="342" spans="3:3">
      <c r="C342" s="1528"/>
    </row>
    <row r="343" spans="3:3">
      <c r="C343" s="1528"/>
    </row>
    <row r="344" spans="3:3">
      <c r="C344" s="1528"/>
    </row>
    <row r="345" spans="3:3">
      <c r="C345" s="1528"/>
    </row>
    <row r="346" spans="3:3">
      <c r="C346" s="1528"/>
    </row>
    <row r="347" spans="3:3">
      <c r="C347" s="1528"/>
    </row>
    <row r="348" spans="3:3">
      <c r="C348" s="1528"/>
    </row>
    <row r="349" spans="3:3">
      <c r="C349" s="1528"/>
    </row>
    <row r="350" spans="3:3">
      <c r="C350" s="1528"/>
    </row>
    <row r="351" spans="3:3">
      <c r="C351" s="1528"/>
    </row>
    <row r="352" spans="3:3">
      <c r="C352" s="1528"/>
    </row>
    <row r="353" spans="3:3">
      <c r="C353" s="1528"/>
    </row>
    <row r="354" spans="3:3">
      <c r="C354" s="1528"/>
    </row>
    <row r="355" spans="3:3">
      <c r="C355" s="1528"/>
    </row>
    <row r="356" spans="3:3">
      <c r="C356" s="1528"/>
    </row>
    <row r="357" spans="3:3">
      <c r="C357" s="1528"/>
    </row>
    <row r="358" spans="3:3">
      <c r="C358" s="1528"/>
    </row>
    <row r="359" spans="3:3">
      <c r="C359" s="1528"/>
    </row>
    <row r="360" spans="3:3">
      <c r="C360" s="1528"/>
    </row>
    <row r="361" spans="3:3">
      <c r="C361" s="1528"/>
    </row>
    <row r="362" spans="3:3">
      <c r="C362" s="1528"/>
    </row>
    <row r="363" spans="3:3">
      <c r="C363" s="1528"/>
    </row>
    <row r="364" spans="3:3">
      <c r="C364" s="1528"/>
    </row>
    <row r="365" spans="3:3">
      <c r="C365" s="1528"/>
    </row>
    <row r="366" spans="3:3">
      <c r="C366" s="1528"/>
    </row>
    <row r="367" spans="3:3">
      <c r="C367" s="1528"/>
    </row>
    <row r="368" spans="3:3">
      <c r="C368" s="1528"/>
    </row>
    <row r="369" spans="3:3">
      <c r="C369" s="1528"/>
    </row>
    <row r="370" spans="3:3">
      <c r="C370" s="1528"/>
    </row>
    <row r="371" spans="3:3">
      <c r="C371" s="1528"/>
    </row>
    <row r="372" spans="3:3">
      <c r="C372" s="1528"/>
    </row>
    <row r="373" spans="3:3">
      <c r="C373" s="1528"/>
    </row>
    <row r="374" spans="3:3">
      <c r="C374" s="1528"/>
    </row>
    <row r="375" spans="3:3">
      <c r="C375" s="1528"/>
    </row>
    <row r="376" spans="3:3">
      <c r="C376" s="1528"/>
    </row>
    <row r="377" spans="3:3">
      <c r="C377" s="1528"/>
    </row>
    <row r="378" spans="3:3">
      <c r="C378" s="1528"/>
    </row>
    <row r="379" spans="3:3">
      <c r="C379" s="1528"/>
    </row>
    <row r="380" spans="3:3">
      <c r="C380" s="1528"/>
    </row>
    <row r="381" spans="3:3">
      <c r="C381" s="1528"/>
    </row>
    <row r="382" spans="3:3">
      <c r="C382" s="1528"/>
    </row>
    <row r="383" spans="3:3">
      <c r="C383" s="1528"/>
    </row>
    <row r="384" spans="3:3">
      <c r="C384" s="1528"/>
    </row>
    <row r="385" spans="3:3">
      <c r="C385" s="1528"/>
    </row>
    <row r="386" spans="3:3">
      <c r="C386" s="1528"/>
    </row>
    <row r="387" spans="3:3">
      <c r="C387" s="1528"/>
    </row>
    <row r="388" spans="3:3">
      <c r="C388" s="1528"/>
    </row>
    <row r="389" spans="3:3">
      <c r="C389" s="1528"/>
    </row>
    <row r="390" spans="3:3">
      <c r="C390" s="1528"/>
    </row>
    <row r="391" spans="3:3">
      <c r="C391" s="1528"/>
    </row>
    <row r="392" spans="3:3">
      <c r="C392" s="1528"/>
    </row>
    <row r="393" spans="3:3">
      <c r="C393" s="1528"/>
    </row>
    <row r="394" spans="3:3">
      <c r="C394" s="1528"/>
    </row>
    <row r="395" spans="3:3">
      <c r="C395" s="1528"/>
    </row>
    <row r="396" spans="3:3">
      <c r="C396" s="1528"/>
    </row>
    <row r="397" spans="3:3">
      <c r="C397" s="1528"/>
    </row>
    <row r="398" spans="3:3">
      <c r="C398" s="1528"/>
    </row>
    <row r="399" spans="3:3">
      <c r="C399" s="1528"/>
    </row>
    <row r="400" spans="3:3">
      <c r="C400" s="1528"/>
    </row>
    <row r="401" spans="3:3">
      <c r="C401" s="1528"/>
    </row>
    <row r="402" spans="3:3">
      <c r="C402" s="1528"/>
    </row>
    <row r="403" spans="3:3">
      <c r="C403" s="1528"/>
    </row>
    <row r="404" spans="3:3">
      <c r="C404" s="1528"/>
    </row>
    <row r="405" spans="3:3">
      <c r="C405" s="1528"/>
    </row>
    <row r="406" spans="3:3">
      <c r="C406" s="1528"/>
    </row>
    <row r="407" spans="3:3">
      <c r="C407" s="1528"/>
    </row>
    <row r="408" spans="3:3">
      <c r="C408" s="1528"/>
    </row>
    <row r="409" spans="3:3">
      <c r="C409" s="1528"/>
    </row>
    <row r="410" spans="3:3">
      <c r="C410" s="1528"/>
    </row>
    <row r="411" spans="3:3">
      <c r="C411" s="1528"/>
    </row>
    <row r="412" spans="3:3">
      <c r="C412" s="1528"/>
    </row>
    <row r="413" spans="3:3">
      <c r="C413" s="1528"/>
    </row>
    <row r="414" spans="3:3">
      <c r="C414" s="1528"/>
    </row>
    <row r="415" spans="3:3">
      <c r="C415" s="1528"/>
    </row>
    <row r="416" spans="3:3">
      <c r="C416" s="1528"/>
    </row>
    <row r="417" spans="3:3">
      <c r="C417" s="1528"/>
    </row>
    <row r="418" spans="3:3">
      <c r="C418" s="1528"/>
    </row>
    <row r="419" spans="3:3">
      <c r="C419" s="1528"/>
    </row>
    <row r="420" spans="3:3">
      <c r="C420" s="1528"/>
    </row>
    <row r="421" spans="3:3">
      <c r="C421" s="1528"/>
    </row>
    <row r="422" spans="3:3">
      <c r="C422" s="1528"/>
    </row>
    <row r="423" spans="3:3">
      <c r="C423" s="1528"/>
    </row>
    <row r="424" spans="3:3">
      <c r="C424" s="1528"/>
    </row>
    <row r="425" spans="3:3">
      <c r="C425" s="1528"/>
    </row>
    <row r="426" spans="3:3">
      <c r="C426" s="1528"/>
    </row>
    <row r="427" spans="3:3">
      <c r="C427" s="1528"/>
    </row>
    <row r="428" spans="3:3">
      <c r="C428" s="1528"/>
    </row>
    <row r="429" spans="3:3">
      <c r="C429" s="1528"/>
    </row>
    <row r="430" spans="3:3">
      <c r="C430" s="1528"/>
    </row>
    <row r="431" spans="3:3">
      <c r="C431" s="1528"/>
    </row>
    <row r="432" spans="3:3">
      <c r="C432" s="1528"/>
    </row>
    <row r="433" spans="3:3">
      <c r="C433" s="1528"/>
    </row>
    <row r="434" spans="3:3">
      <c r="C434" s="1528"/>
    </row>
    <row r="435" spans="3:3">
      <c r="C435" s="1528"/>
    </row>
    <row r="436" spans="3:3">
      <c r="C436" s="1528"/>
    </row>
    <row r="437" spans="3:3">
      <c r="C437" s="1528"/>
    </row>
    <row r="438" spans="3:3">
      <c r="C438" s="1528"/>
    </row>
    <row r="439" spans="3:3">
      <c r="C439" s="1528"/>
    </row>
    <row r="440" spans="3:3">
      <c r="C440" s="1528"/>
    </row>
    <row r="441" spans="3:3">
      <c r="C441" s="1528"/>
    </row>
    <row r="442" spans="3:3">
      <c r="C442" s="1528"/>
    </row>
    <row r="443" spans="3:3">
      <c r="C443" s="1528"/>
    </row>
    <row r="444" spans="3:3">
      <c r="C444" s="1528"/>
    </row>
    <row r="445" spans="3:3">
      <c r="C445" s="1528"/>
    </row>
    <row r="446" spans="3:3">
      <c r="C446" s="1528"/>
    </row>
    <row r="447" spans="3:3">
      <c r="C447" s="1528"/>
    </row>
    <row r="448" spans="3:3">
      <c r="C448" s="1528"/>
    </row>
    <row r="449" spans="3:3">
      <c r="C449" s="1528"/>
    </row>
    <row r="450" spans="3:3">
      <c r="C450" s="1528"/>
    </row>
    <row r="451" spans="3:3">
      <c r="C451" s="1528"/>
    </row>
    <row r="452" spans="3:3">
      <c r="C452" s="1528"/>
    </row>
    <row r="453" spans="3:3">
      <c r="C453" s="1528"/>
    </row>
    <row r="454" spans="3:3">
      <c r="C454" s="1528"/>
    </row>
    <row r="455" spans="3:3">
      <c r="C455" s="1528"/>
    </row>
    <row r="456" spans="3:3">
      <c r="C456" s="1528"/>
    </row>
    <row r="457" spans="3:3">
      <c r="C457" s="1528"/>
    </row>
    <row r="458" spans="3:3">
      <c r="C458" s="1528"/>
    </row>
    <row r="459" spans="3:3">
      <c r="C459" s="1528"/>
    </row>
    <row r="460" spans="3:3">
      <c r="C460" s="1528"/>
    </row>
    <row r="461" spans="3:3">
      <c r="C461" s="1528"/>
    </row>
    <row r="462" spans="3:3">
      <c r="C462" s="1528"/>
    </row>
    <row r="463" spans="3:3">
      <c r="C463" s="1528"/>
    </row>
    <row r="464" spans="3:3">
      <c r="C464" s="1528"/>
    </row>
    <row r="465" spans="3:3">
      <c r="C465" s="1528"/>
    </row>
    <row r="466" spans="3:3">
      <c r="C466" s="1528"/>
    </row>
    <row r="467" spans="3:3">
      <c r="C467" s="1528"/>
    </row>
    <row r="468" spans="3:3">
      <c r="C468" s="1528"/>
    </row>
    <row r="469" spans="3:3">
      <c r="C469" s="1528"/>
    </row>
    <row r="470" spans="3:3">
      <c r="C470" s="1528"/>
    </row>
    <row r="471" spans="3:3">
      <c r="C471" s="1528"/>
    </row>
    <row r="472" spans="3:3">
      <c r="C472" s="1528"/>
    </row>
    <row r="473" spans="3:3">
      <c r="C473" s="1528"/>
    </row>
    <row r="474" spans="3:3">
      <c r="C474" s="1528"/>
    </row>
    <row r="475" spans="3:3">
      <c r="C475" s="1528"/>
    </row>
    <row r="476" spans="3:3">
      <c r="C476" s="1528"/>
    </row>
    <row r="477" spans="3:3">
      <c r="C477" s="1528"/>
    </row>
    <row r="478" spans="3:3">
      <c r="C478" s="1528"/>
    </row>
    <row r="479" spans="3:3">
      <c r="C479" s="1528"/>
    </row>
    <row r="480" spans="3:3">
      <c r="C480" s="1528"/>
    </row>
    <row r="481" spans="3:3">
      <c r="C481" s="1528"/>
    </row>
    <row r="482" spans="3:3">
      <c r="C482" s="1528"/>
    </row>
    <row r="483" spans="3:3">
      <c r="C483" s="1528"/>
    </row>
    <row r="484" spans="3:3">
      <c r="C484" s="1528"/>
    </row>
    <row r="485" spans="3:3">
      <c r="C485" s="1528"/>
    </row>
    <row r="486" spans="3:3">
      <c r="C486" s="1528"/>
    </row>
    <row r="487" spans="3:3">
      <c r="C487" s="1528"/>
    </row>
    <row r="488" spans="3:3">
      <c r="C488" s="1528"/>
    </row>
    <row r="489" spans="3:3">
      <c r="C489" s="1528"/>
    </row>
    <row r="490" spans="3:3">
      <c r="C490" s="1528"/>
    </row>
    <row r="491" spans="3:3">
      <c r="C491" s="1528"/>
    </row>
    <row r="492" spans="3:3">
      <c r="C492" s="1528"/>
    </row>
    <row r="493" spans="3:3">
      <c r="C493" s="1528"/>
    </row>
    <row r="494" spans="3:3">
      <c r="C494" s="1528"/>
    </row>
    <row r="495" spans="3:3">
      <c r="C495" s="1528"/>
    </row>
    <row r="496" spans="3:3">
      <c r="C496" s="1528"/>
    </row>
    <row r="497" spans="3:3">
      <c r="C497" s="1528"/>
    </row>
    <row r="498" spans="3:3">
      <c r="C498" s="1528"/>
    </row>
    <row r="499" spans="3:3">
      <c r="C499" s="1528"/>
    </row>
    <row r="500" spans="3:3">
      <c r="C500" s="1528"/>
    </row>
    <row r="501" spans="3:3">
      <c r="C501" s="1528"/>
    </row>
    <row r="502" spans="3:3">
      <c r="C502" s="1528"/>
    </row>
    <row r="503" spans="3:3">
      <c r="C503" s="1528"/>
    </row>
    <row r="504" spans="3:3">
      <c r="C504" s="1528"/>
    </row>
    <row r="505" spans="3:3">
      <c r="C505" s="1528"/>
    </row>
    <row r="506" spans="3:3">
      <c r="C506" s="1528"/>
    </row>
    <row r="507" spans="3:3">
      <c r="C507" s="1528"/>
    </row>
    <row r="508" spans="3:3">
      <c r="C508" s="1528"/>
    </row>
    <row r="509" spans="3:3">
      <c r="C509" s="1528"/>
    </row>
    <row r="510" spans="3:3">
      <c r="C510" s="1528"/>
    </row>
    <row r="511" spans="3:3">
      <c r="C511" s="1528"/>
    </row>
    <row r="512" spans="3:3">
      <c r="C512" s="1528"/>
    </row>
    <row r="513" spans="3:3">
      <c r="C513" s="1528"/>
    </row>
    <row r="514" spans="3:3">
      <c r="C514" s="1528"/>
    </row>
    <row r="515" spans="3:3">
      <c r="C515" s="1528"/>
    </row>
  </sheetData>
  <mergeCells count="3">
    <mergeCell ref="A5:A8"/>
    <mergeCell ref="J5:J8"/>
    <mergeCell ref="B6:B7"/>
  </mergeCells>
  <phoneticPr fontId="11"/>
  <conditionalFormatting sqref="J9:J44 B9:H44">
    <cfRule type="cellIs" dxfId="3" priority="2" operator="equal">
      <formula>0</formula>
    </cfRule>
  </conditionalFormatting>
  <conditionalFormatting sqref="A45">
    <cfRule type="cellIs" dxfId="2" priority="1" operator="lessThanOrEqual">
      <formula>0</formula>
    </cfRule>
  </conditionalFormatting>
  <pageMargins left="0.7" right="0.7" top="0.75" bottom="0.75" header="0.3" footer="0.3"/>
  <pageSetup paperSize="9" scale="89" orientation="portrait" horizontalDpi="1200" verticalDpi="1200" r:id="rId1"/>
  <colBreaks count="1" manualBreakCount="1">
    <brk id="10" max="1048575" man="1"/>
  </colBreaks>
  <ignoredErrors>
    <ignoredError sqref="B28"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abSelected="1" zoomScaleNormal="100" zoomScaleSheetLayoutView="100" workbookViewId="0">
      <selection activeCell="M28" sqref="M28"/>
    </sheetView>
  </sheetViews>
  <sheetFormatPr defaultColWidth="9" defaultRowHeight="13.5"/>
  <cols>
    <col min="1" max="1" width="14.5" style="780" customWidth="1"/>
    <col min="2" max="2" width="8.625" style="695" customWidth="1"/>
    <col min="3" max="3" width="7.875" style="695" customWidth="1"/>
    <col min="4" max="4" width="8.625" style="695" customWidth="1"/>
    <col min="5" max="5" width="7.875" style="695" customWidth="1"/>
    <col min="6" max="6" width="9.125" style="695" customWidth="1"/>
    <col min="7" max="7" width="8.625" style="695" customWidth="1"/>
    <col min="8" max="8" width="7.875" style="695" customWidth="1"/>
    <col min="9" max="9" width="11.125" style="695" customWidth="1"/>
    <col min="10" max="10" width="11.625" style="695" customWidth="1"/>
    <col min="11" max="11" width="3.375" style="695" customWidth="1"/>
    <col min="12" max="16384" width="9" style="695"/>
  </cols>
  <sheetData>
    <row r="1" spans="1:9" ht="16.5" customHeight="1">
      <c r="A1" s="1574" t="s">
        <v>585</v>
      </c>
    </row>
    <row r="2" spans="1:9" ht="9" customHeight="1">
      <c r="A2" s="693"/>
      <c r="G2" s="703"/>
    </row>
    <row r="3" spans="1:9" s="703" customFormat="1" ht="16.5" customHeight="1" thickBot="1">
      <c r="A3" s="1131"/>
      <c r="I3" s="1575" t="s">
        <v>404</v>
      </c>
    </row>
    <row r="4" spans="1:9" s="630" customFormat="1" ht="16.5" customHeight="1" thickBot="1">
      <c r="A4" s="2098" t="s">
        <v>328</v>
      </c>
      <c r="B4" s="1576"/>
      <c r="C4" s="1577"/>
      <c r="D4" s="1578"/>
      <c r="E4" s="1578"/>
      <c r="F4" s="1577"/>
      <c r="G4" s="1578"/>
      <c r="H4" s="1578"/>
      <c r="I4" s="1579"/>
    </row>
    <row r="5" spans="1:9" s="630" customFormat="1" ht="16.5" customHeight="1">
      <c r="A5" s="2099"/>
      <c r="B5" s="1580" t="s">
        <v>564</v>
      </c>
      <c r="C5" s="1581" t="s">
        <v>586</v>
      </c>
      <c r="D5" s="1582"/>
      <c r="E5" s="1582"/>
      <c r="F5" s="1581" t="s">
        <v>568</v>
      </c>
      <c r="G5" s="1582"/>
      <c r="H5" s="1582"/>
      <c r="I5" s="2101" t="s">
        <v>587</v>
      </c>
    </row>
    <row r="6" spans="1:9" s="630" customFormat="1" ht="16.5" customHeight="1">
      <c r="A6" s="2099"/>
      <c r="B6" s="2103" t="s">
        <v>588</v>
      </c>
      <c r="C6" s="2104" t="s">
        <v>589</v>
      </c>
      <c r="D6" s="1583" t="s">
        <v>590</v>
      </c>
      <c r="E6" s="1584" t="s">
        <v>591</v>
      </c>
      <c r="F6" s="2104" t="s">
        <v>592</v>
      </c>
      <c r="G6" s="1583" t="s">
        <v>593</v>
      </c>
      <c r="H6" s="1584" t="s">
        <v>594</v>
      </c>
      <c r="I6" s="2102"/>
    </row>
    <row r="7" spans="1:9" s="630" customFormat="1" ht="16.5" customHeight="1" thickBot="1">
      <c r="A7" s="2100"/>
      <c r="B7" s="2100"/>
      <c r="C7" s="2105"/>
      <c r="D7" s="1585" t="s">
        <v>595</v>
      </c>
      <c r="E7" s="888" t="s">
        <v>6</v>
      </c>
      <c r="F7" s="2105"/>
      <c r="G7" s="1585" t="s">
        <v>595</v>
      </c>
      <c r="H7" s="888" t="s">
        <v>6</v>
      </c>
      <c r="I7" s="1586" t="s">
        <v>596</v>
      </c>
    </row>
    <row r="8" spans="1:9" s="691" customFormat="1" ht="16.5" customHeight="1">
      <c r="A8" s="889" t="s">
        <v>32</v>
      </c>
      <c r="B8" s="1587">
        <v>884943</v>
      </c>
      <c r="C8" s="1588">
        <f>SUM(D8:E8)</f>
        <v>0</v>
      </c>
      <c r="D8" s="1589">
        <v>0</v>
      </c>
      <c r="E8" s="1590">
        <v>0</v>
      </c>
      <c r="F8" s="1588">
        <f>SUM(G8:H8)</f>
        <v>753308</v>
      </c>
      <c r="G8" s="1589">
        <v>515449</v>
      </c>
      <c r="H8" s="1590">
        <v>237859</v>
      </c>
      <c r="I8" s="1590">
        <f>D8+G8</f>
        <v>515449</v>
      </c>
    </row>
    <row r="9" spans="1:9" s="691" customFormat="1" ht="16.5" customHeight="1">
      <c r="A9" s="905" t="s">
        <v>33</v>
      </c>
      <c r="B9" s="1591">
        <v>369982</v>
      </c>
      <c r="C9" s="1588">
        <f t="shared" ref="C9:C41" si="0">SUM(D9:E9)</f>
        <v>308828</v>
      </c>
      <c r="D9" s="1592">
        <v>223892</v>
      </c>
      <c r="E9" s="1593">
        <v>84936</v>
      </c>
      <c r="F9" s="1588">
        <f t="shared" ref="F9:F26" si="1">SUM(G9:H9)</f>
        <v>0</v>
      </c>
      <c r="G9" s="1592">
        <v>0</v>
      </c>
      <c r="H9" s="1593">
        <v>0</v>
      </c>
      <c r="I9" s="1593">
        <f>D9+G9</f>
        <v>223892</v>
      </c>
    </row>
    <row r="10" spans="1:9" s="691" customFormat="1" ht="16.5" customHeight="1">
      <c r="A10" s="905" t="s">
        <v>34</v>
      </c>
      <c r="B10" s="1591">
        <v>196807</v>
      </c>
      <c r="C10" s="1588">
        <f t="shared" si="0"/>
        <v>111634</v>
      </c>
      <c r="D10" s="1592">
        <v>111634</v>
      </c>
      <c r="E10" s="1593">
        <v>0</v>
      </c>
      <c r="F10" s="1588">
        <f t="shared" si="1"/>
        <v>49820</v>
      </c>
      <c r="G10" s="1592">
        <v>0</v>
      </c>
      <c r="H10" s="1593">
        <v>49820</v>
      </c>
      <c r="I10" s="1593">
        <f t="shared" ref="I10:I26" si="2">D10+G10</f>
        <v>111634</v>
      </c>
    </row>
    <row r="11" spans="1:9" s="691" customFormat="1" ht="16.5" customHeight="1">
      <c r="A11" s="905" t="s">
        <v>35</v>
      </c>
      <c r="B11" s="1591">
        <v>89947</v>
      </c>
      <c r="C11" s="1588">
        <f t="shared" si="0"/>
        <v>0</v>
      </c>
      <c r="D11" s="1592">
        <v>0</v>
      </c>
      <c r="E11" s="1593">
        <v>0</v>
      </c>
      <c r="F11" s="1588">
        <f>SUM(G11:H11)</f>
        <v>75885</v>
      </c>
      <c r="G11" s="1592">
        <v>57432</v>
      </c>
      <c r="H11" s="1593">
        <v>18453</v>
      </c>
      <c r="I11" s="1593">
        <f t="shared" si="2"/>
        <v>57432</v>
      </c>
    </row>
    <row r="12" spans="1:9" s="691" customFormat="1" ht="16.5" customHeight="1" thickBot="1">
      <c r="A12" s="926" t="s">
        <v>36</v>
      </c>
      <c r="B12" s="1594">
        <v>69383</v>
      </c>
      <c r="C12" s="1595">
        <f t="shared" si="0"/>
        <v>0</v>
      </c>
      <c r="D12" s="1596">
        <v>0</v>
      </c>
      <c r="E12" s="1597">
        <v>0</v>
      </c>
      <c r="F12" s="1595">
        <f t="shared" si="1"/>
        <v>52578</v>
      </c>
      <c r="G12" s="1596">
        <v>37574</v>
      </c>
      <c r="H12" s="1597">
        <v>15004</v>
      </c>
      <c r="I12" s="1597">
        <f t="shared" si="2"/>
        <v>37574</v>
      </c>
    </row>
    <row r="13" spans="1:9" s="691" customFormat="1" ht="16.5" customHeight="1">
      <c r="A13" s="889" t="s">
        <v>38</v>
      </c>
      <c r="B13" s="1587">
        <v>46223</v>
      </c>
      <c r="C13" s="1598">
        <f t="shared" si="0"/>
        <v>0</v>
      </c>
      <c r="D13" s="1599">
        <v>0</v>
      </c>
      <c r="E13" s="1600">
        <v>0</v>
      </c>
      <c r="F13" s="1598">
        <f t="shared" si="1"/>
        <v>20059</v>
      </c>
      <c r="G13" s="1599">
        <v>18606</v>
      </c>
      <c r="H13" s="1600">
        <v>1453</v>
      </c>
      <c r="I13" s="1590">
        <f t="shared" si="2"/>
        <v>18606</v>
      </c>
    </row>
    <row r="14" spans="1:9" s="691" customFormat="1" ht="16.5" customHeight="1">
      <c r="A14" s="905" t="s">
        <v>118</v>
      </c>
      <c r="B14" s="1591">
        <v>98468</v>
      </c>
      <c r="C14" s="1601">
        <f t="shared" si="0"/>
        <v>0</v>
      </c>
      <c r="D14" s="1592">
        <v>0</v>
      </c>
      <c r="E14" s="1593">
        <v>0</v>
      </c>
      <c r="F14" s="1601">
        <f t="shared" si="1"/>
        <v>79829</v>
      </c>
      <c r="G14" s="1592">
        <v>54595</v>
      </c>
      <c r="H14" s="1593">
        <v>25234</v>
      </c>
      <c r="I14" s="1593">
        <f t="shared" si="2"/>
        <v>54595</v>
      </c>
    </row>
    <row r="15" spans="1:9" s="691" customFormat="1" ht="16.5" customHeight="1">
      <c r="A15" s="905" t="s">
        <v>40</v>
      </c>
      <c r="B15" s="1591">
        <v>58690</v>
      </c>
      <c r="C15" s="1601">
        <f t="shared" si="0"/>
        <v>0</v>
      </c>
      <c r="D15" s="1592">
        <v>0</v>
      </c>
      <c r="E15" s="1593">
        <v>0</v>
      </c>
      <c r="F15" s="1601">
        <f t="shared" si="1"/>
        <v>43711</v>
      </c>
      <c r="G15" s="1592">
        <v>31131</v>
      </c>
      <c r="H15" s="1593">
        <v>12580</v>
      </c>
      <c r="I15" s="1593">
        <f t="shared" si="2"/>
        <v>31131</v>
      </c>
    </row>
    <row r="16" spans="1:9" s="691" customFormat="1" ht="16.5" customHeight="1">
      <c r="A16" s="905" t="s">
        <v>41</v>
      </c>
      <c r="B16" s="1591">
        <v>58761</v>
      </c>
      <c r="C16" s="1588">
        <f t="shared" si="0"/>
        <v>0</v>
      </c>
      <c r="D16" s="1592">
        <v>0</v>
      </c>
      <c r="E16" s="1593">
        <v>0</v>
      </c>
      <c r="F16" s="1588">
        <f t="shared" si="1"/>
        <v>41874</v>
      </c>
      <c r="G16" s="1592">
        <v>31992</v>
      </c>
      <c r="H16" s="1593">
        <v>9882</v>
      </c>
      <c r="I16" s="1593">
        <f t="shared" si="2"/>
        <v>31992</v>
      </c>
    </row>
    <row r="17" spans="1:9" s="691" customFormat="1" ht="16.5" customHeight="1" thickBot="1">
      <c r="A17" s="926" t="s">
        <v>42</v>
      </c>
      <c r="B17" s="1594">
        <v>11963</v>
      </c>
      <c r="C17" s="1602">
        <f t="shared" si="0"/>
        <v>0</v>
      </c>
      <c r="D17" s="1596">
        <v>0</v>
      </c>
      <c r="E17" s="1597">
        <v>0</v>
      </c>
      <c r="F17" s="1602">
        <f t="shared" si="1"/>
        <v>8556</v>
      </c>
      <c r="G17" s="1596">
        <v>6734</v>
      </c>
      <c r="H17" s="1597">
        <v>1822</v>
      </c>
      <c r="I17" s="1597">
        <f t="shared" si="2"/>
        <v>6734</v>
      </c>
    </row>
    <row r="18" spans="1:9" s="691" customFormat="1" ht="16.5" customHeight="1">
      <c r="A18" s="889" t="s">
        <v>43</v>
      </c>
      <c r="B18" s="1587">
        <v>12080</v>
      </c>
      <c r="C18" s="1603">
        <f t="shared" si="0"/>
        <v>0</v>
      </c>
      <c r="D18" s="1599">
        <v>0</v>
      </c>
      <c r="E18" s="1600">
        <v>0</v>
      </c>
      <c r="F18" s="1603">
        <f t="shared" si="1"/>
        <v>8046</v>
      </c>
      <c r="G18" s="1599">
        <v>5491</v>
      </c>
      <c r="H18" s="1600">
        <v>2555</v>
      </c>
      <c r="I18" s="1590">
        <f t="shared" si="2"/>
        <v>5491</v>
      </c>
    </row>
    <row r="19" spans="1:9" s="691" customFormat="1" ht="16.5" customHeight="1">
      <c r="A19" s="905" t="s">
        <v>44</v>
      </c>
      <c r="B19" s="1591">
        <v>44159</v>
      </c>
      <c r="C19" s="1601">
        <f t="shared" si="0"/>
        <v>0</v>
      </c>
      <c r="D19" s="1592">
        <v>0</v>
      </c>
      <c r="E19" s="1593">
        <v>0</v>
      </c>
      <c r="F19" s="1601">
        <f t="shared" si="1"/>
        <v>31757</v>
      </c>
      <c r="G19" s="1592">
        <v>23971</v>
      </c>
      <c r="H19" s="1593">
        <v>7786</v>
      </c>
      <c r="I19" s="1593">
        <f t="shared" si="2"/>
        <v>23971</v>
      </c>
    </row>
    <row r="20" spans="1:9" s="691" customFormat="1" ht="16.5" customHeight="1">
      <c r="A20" s="905" t="s">
        <v>45</v>
      </c>
      <c r="B20" s="1591">
        <v>62763</v>
      </c>
      <c r="C20" s="1601">
        <f t="shared" si="0"/>
        <v>0</v>
      </c>
      <c r="D20" s="1592">
        <v>0</v>
      </c>
      <c r="E20" s="1593">
        <v>0</v>
      </c>
      <c r="F20" s="1601">
        <f t="shared" si="1"/>
        <v>45608</v>
      </c>
      <c r="G20" s="1592">
        <v>31150</v>
      </c>
      <c r="H20" s="1593">
        <v>14458</v>
      </c>
      <c r="I20" s="1593">
        <f t="shared" si="2"/>
        <v>31150</v>
      </c>
    </row>
    <row r="21" spans="1:9" s="691" customFormat="1" ht="16.5" customHeight="1">
      <c r="A21" s="905" t="s">
        <v>46</v>
      </c>
      <c r="B21" s="1591">
        <v>59400</v>
      </c>
      <c r="C21" s="1601">
        <f t="shared" si="0"/>
        <v>0</v>
      </c>
      <c r="D21" s="1592">
        <v>0</v>
      </c>
      <c r="E21" s="1593">
        <v>0</v>
      </c>
      <c r="F21" s="1601">
        <f t="shared" si="1"/>
        <v>44813</v>
      </c>
      <c r="G21" s="1592">
        <v>32075</v>
      </c>
      <c r="H21" s="1593">
        <v>12738</v>
      </c>
      <c r="I21" s="1593">
        <f t="shared" si="2"/>
        <v>32075</v>
      </c>
    </row>
    <row r="22" spans="1:9" s="691" customFormat="1" ht="16.5" customHeight="1" thickBot="1">
      <c r="A22" s="926" t="s">
        <v>47</v>
      </c>
      <c r="B22" s="1594">
        <v>25266</v>
      </c>
      <c r="C22" s="1595">
        <f t="shared" si="0"/>
        <v>0</v>
      </c>
      <c r="D22" s="1596">
        <v>0</v>
      </c>
      <c r="E22" s="1597">
        <v>0</v>
      </c>
      <c r="F22" s="1595">
        <f t="shared" si="1"/>
        <v>21516</v>
      </c>
      <c r="G22" s="1596">
        <v>16868</v>
      </c>
      <c r="H22" s="1597">
        <v>4648</v>
      </c>
      <c r="I22" s="1597">
        <f t="shared" si="2"/>
        <v>16868</v>
      </c>
    </row>
    <row r="23" spans="1:9" s="691" customFormat="1" ht="16.5" customHeight="1">
      <c r="A23" s="889" t="s">
        <v>48</v>
      </c>
      <c r="B23" s="1587">
        <v>35428</v>
      </c>
      <c r="C23" s="1604">
        <f t="shared" si="0"/>
        <v>0</v>
      </c>
      <c r="D23" s="1599">
        <v>0</v>
      </c>
      <c r="E23" s="1600">
        <v>0</v>
      </c>
      <c r="F23" s="1604">
        <f t="shared" si="1"/>
        <v>25008</v>
      </c>
      <c r="G23" s="1599">
        <v>16671</v>
      </c>
      <c r="H23" s="1600">
        <v>8337</v>
      </c>
      <c r="I23" s="1590">
        <f t="shared" si="2"/>
        <v>16671</v>
      </c>
    </row>
    <row r="24" spans="1:9" s="691" customFormat="1" ht="16.5" customHeight="1">
      <c r="A24" s="905" t="s">
        <v>49</v>
      </c>
      <c r="B24" s="1591">
        <v>31744</v>
      </c>
      <c r="C24" s="1588">
        <f t="shared" si="0"/>
        <v>0</v>
      </c>
      <c r="D24" s="1592">
        <v>0</v>
      </c>
      <c r="E24" s="1593">
        <v>0</v>
      </c>
      <c r="F24" s="1588">
        <f t="shared" si="1"/>
        <v>23325</v>
      </c>
      <c r="G24" s="1592">
        <v>17964</v>
      </c>
      <c r="H24" s="1593">
        <v>5361</v>
      </c>
      <c r="I24" s="1593">
        <f t="shared" si="2"/>
        <v>17964</v>
      </c>
    </row>
    <row r="25" spans="1:9" s="691" customFormat="1" ht="16.5" customHeight="1">
      <c r="A25" s="905" t="s">
        <v>50</v>
      </c>
      <c r="B25" s="1591">
        <v>11373</v>
      </c>
      <c r="C25" s="1588">
        <f t="shared" si="0"/>
        <v>0</v>
      </c>
      <c r="D25" s="1592">
        <v>0</v>
      </c>
      <c r="E25" s="1593">
        <v>0</v>
      </c>
      <c r="F25" s="1588">
        <f t="shared" si="1"/>
        <v>8264</v>
      </c>
      <c r="G25" s="1592">
        <v>6814</v>
      </c>
      <c r="H25" s="1593">
        <v>1450</v>
      </c>
      <c r="I25" s="1593">
        <f t="shared" si="2"/>
        <v>6814</v>
      </c>
    </row>
    <row r="26" spans="1:9" s="691" customFormat="1" ht="16.5" customHeight="1" thickBot="1">
      <c r="A26" s="954" t="s">
        <v>51</v>
      </c>
      <c r="B26" s="1594">
        <v>21890</v>
      </c>
      <c r="C26" s="1588">
        <f t="shared" si="0"/>
        <v>0</v>
      </c>
      <c r="D26" s="1592">
        <v>0</v>
      </c>
      <c r="E26" s="1597">
        <v>0</v>
      </c>
      <c r="F26" s="1588">
        <f t="shared" si="1"/>
        <v>16291</v>
      </c>
      <c r="G26" s="1592">
        <v>12455</v>
      </c>
      <c r="H26" s="1597">
        <v>3836</v>
      </c>
      <c r="I26" s="1597">
        <f t="shared" si="2"/>
        <v>12455</v>
      </c>
    </row>
    <row r="27" spans="1:9" s="691" customFormat="1" ht="16.5" customHeight="1" thickBot="1">
      <c r="A27" s="964" t="s">
        <v>52</v>
      </c>
      <c r="B27" s="1605">
        <f t="shared" ref="B27:H27" si="3">SUM(B8:B26)</f>
        <v>2189270</v>
      </c>
      <c r="C27" s="1606">
        <f t="shared" si="3"/>
        <v>420462</v>
      </c>
      <c r="D27" s="1607">
        <f t="shared" si="3"/>
        <v>335526</v>
      </c>
      <c r="E27" s="1608">
        <f t="shared" si="3"/>
        <v>84936</v>
      </c>
      <c r="F27" s="1606">
        <f t="shared" si="3"/>
        <v>1350248</v>
      </c>
      <c r="G27" s="1607">
        <f t="shared" si="3"/>
        <v>916972</v>
      </c>
      <c r="H27" s="1608">
        <f t="shared" si="3"/>
        <v>433276</v>
      </c>
      <c r="I27" s="1609">
        <f t="shared" ref="I27" si="4">SUM(I8:I26)</f>
        <v>1252498</v>
      </c>
    </row>
    <row r="28" spans="1:9" s="691" customFormat="1" ht="16.5" customHeight="1">
      <c r="A28" s="889" t="s">
        <v>54</v>
      </c>
      <c r="B28" s="1610">
        <v>7449</v>
      </c>
      <c r="C28" s="1588">
        <f t="shared" si="0"/>
        <v>0</v>
      </c>
      <c r="D28" s="1611">
        <v>0</v>
      </c>
      <c r="E28" s="1590">
        <v>0</v>
      </c>
      <c r="F28" s="1588">
        <f t="shared" ref="F28:F41" si="5">SUM(G28:H28)</f>
        <v>5148</v>
      </c>
      <c r="G28" s="1611">
        <v>3875</v>
      </c>
      <c r="H28" s="1590">
        <v>1273</v>
      </c>
      <c r="I28" s="1590">
        <f t="shared" ref="I28:I41" si="6">D28+G28</f>
        <v>3875</v>
      </c>
    </row>
    <row r="29" spans="1:9" s="691" customFormat="1" ht="16.5" customHeight="1">
      <c r="A29" s="905" t="s">
        <v>55</v>
      </c>
      <c r="B29" s="1610">
        <v>11727</v>
      </c>
      <c r="C29" s="1588">
        <f t="shared" si="0"/>
        <v>0</v>
      </c>
      <c r="D29" s="1592">
        <v>0</v>
      </c>
      <c r="E29" s="1593">
        <v>0</v>
      </c>
      <c r="F29" s="1588">
        <f t="shared" si="5"/>
        <v>8510</v>
      </c>
      <c r="G29" s="1592">
        <v>6187</v>
      </c>
      <c r="H29" s="1593">
        <v>2323</v>
      </c>
      <c r="I29" s="1600">
        <f t="shared" si="6"/>
        <v>6187</v>
      </c>
    </row>
    <row r="30" spans="1:9" s="691" customFormat="1" ht="16.5" customHeight="1">
      <c r="A30" s="905" t="s">
        <v>56</v>
      </c>
      <c r="B30" s="1610">
        <v>8921</v>
      </c>
      <c r="C30" s="1588">
        <f t="shared" si="0"/>
        <v>0</v>
      </c>
      <c r="D30" s="1592">
        <v>0</v>
      </c>
      <c r="E30" s="1593">
        <v>0</v>
      </c>
      <c r="F30" s="1588">
        <f t="shared" si="5"/>
        <v>6431</v>
      </c>
      <c r="G30" s="1592">
        <v>5186</v>
      </c>
      <c r="H30" s="1593">
        <v>1245</v>
      </c>
      <c r="I30" s="1600">
        <f t="shared" si="6"/>
        <v>5186</v>
      </c>
    </row>
    <row r="31" spans="1:9" s="691" customFormat="1" ht="16.5" customHeight="1" thickBot="1">
      <c r="A31" s="926" t="s">
        <v>57</v>
      </c>
      <c r="B31" s="1612">
        <v>7104</v>
      </c>
      <c r="C31" s="1602">
        <f t="shared" si="0"/>
        <v>0</v>
      </c>
      <c r="D31" s="1596">
        <v>0</v>
      </c>
      <c r="E31" s="1597">
        <v>0</v>
      </c>
      <c r="F31" s="1602">
        <f t="shared" si="5"/>
        <v>4669</v>
      </c>
      <c r="G31" s="1596">
        <v>4147</v>
      </c>
      <c r="H31" s="1597">
        <v>522</v>
      </c>
      <c r="I31" s="1613">
        <f t="shared" si="6"/>
        <v>4147</v>
      </c>
    </row>
    <row r="32" spans="1:9" s="691" customFormat="1" ht="16.5" customHeight="1">
      <c r="A32" s="889" t="s">
        <v>58</v>
      </c>
      <c r="B32" s="1587">
        <v>2720</v>
      </c>
      <c r="C32" s="1614">
        <f t="shared" si="0"/>
        <v>0</v>
      </c>
      <c r="D32" s="1599">
        <v>0</v>
      </c>
      <c r="E32" s="1593">
        <v>0</v>
      </c>
      <c r="F32" s="1614">
        <f t="shared" si="5"/>
        <v>2240</v>
      </c>
      <c r="G32" s="1599">
        <v>1650</v>
      </c>
      <c r="H32" s="1593">
        <v>590</v>
      </c>
      <c r="I32" s="1590">
        <f t="shared" si="6"/>
        <v>1650</v>
      </c>
    </row>
    <row r="33" spans="1:9" s="691" customFormat="1" ht="16.5" customHeight="1">
      <c r="A33" s="905" t="s">
        <v>59</v>
      </c>
      <c r="B33" s="1610">
        <v>4892</v>
      </c>
      <c r="C33" s="1588">
        <f t="shared" si="0"/>
        <v>0</v>
      </c>
      <c r="D33" s="1592">
        <v>0</v>
      </c>
      <c r="E33" s="1593">
        <v>0</v>
      </c>
      <c r="F33" s="1588">
        <f t="shared" si="5"/>
        <v>3791</v>
      </c>
      <c r="G33" s="1592">
        <v>3007</v>
      </c>
      <c r="H33" s="1593">
        <v>784</v>
      </c>
      <c r="I33" s="1600">
        <f t="shared" si="6"/>
        <v>3007</v>
      </c>
    </row>
    <row r="34" spans="1:9" s="691" customFormat="1" ht="16.5" customHeight="1">
      <c r="A34" s="905" t="s">
        <v>60</v>
      </c>
      <c r="B34" s="1610">
        <v>2991</v>
      </c>
      <c r="C34" s="1588">
        <f t="shared" si="0"/>
        <v>0</v>
      </c>
      <c r="D34" s="1592">
        <v>0</v>
      </c>
      <c r="E34" s="1593">
        <v>0</v>
      </c>
      <c r="F34" s="1588">
        <f t="shared" si="5"/>
        <v>2262</v>
      </c>
      <c r="G34" s="1592">
        <v>1946</v>
      </c>
      <c r="H34" s="1593">
        <v>316</v>
      </c>
      <c r="I34" s="1600">
        <f t="shared" si="6"/>
        <v>1946</v>
      </c>
    </row>
    <row r="35" spans="1:9" s="691" customFormat="1" ht="16.5" customHeight="1">
      <c r="A35" s="905" t="s">
        <v>61</v>
      </c>
      <c r="B35" s="1610">
        <v>3124</v>
      </c>
      <c r="C35" s="1588">
        <f t="shared" si="0"/>
        <v>0</v>
      </c>
      <c r="D35" s="1592">
        <v>0</v>
      </c>
      <c r="E35" s="1593">
        <v>0</v>
      </c>
      <c r="F35" s="1588">
        <f t="shared" si="5"/>
        <v>2534</v>
      </c>
      <c r="G35" s="1592">
        <v>1887</v>
      </c>
      <c r="H35" s="1593">
        <v>647</v>
      </c>
      <c r="I35" s="1600">
        <f t="shared" si="6"/>
        <v>1887</v>
      </c>
    </row>
    <row r="36" spans="1:9" s="691" customFormat="1" ht="16.5" customHeight="1" thickBot="1">
      <c r="A36" s="926" t="s">
        <v>62</v>
      </c>
      <c r="B36" s="1612">
        <v>5010</v>
      </c>
      <c r="C36" s="1615">
        <f t="shared" si="0"/>
        <v>0</v>
      </c>
      <c r="D36" s="1596">
        <v>0</v>
      </c>
      <c r="E36" s="1597">
        <v>0</v>
      </c>
      <c r="F36" s="1615">
        <f t="shared" si="5"/>
        <v>3676</v>
      </c>
      <c r="G36" s="1596">
        <v>2834</v>
      </c>
      <c r="H36" s="1597">
        <v>842</v>
      </c>
      <c r="I36" s="1613">
        <f t="shared" si="6"/>
        <v>2834</v>
      </c>
    </row>
    <row r="37" spans="1:9" s="691" customFormat="1" ht="16.5" customHeight="1">
      <c r="A37" s="889" t="s">
        <v>63</v>
      </c>
      <c r="B37" s="1587">
        <v>11841</v>
      </c>
      <c r="C37" s="1604">
        <f t="shared" si="0"/>
        <v>0</v>
      </c>
      <c r="D37" s="1599">
        <v>0</v>
      </c>
      <c r="E37" s="1600">
        <v>0</v>
      </c>
      <c r="F37" s="1604">
        <f t="shared" si="5"/>
        <v>10264</v>
      </c>
      <c r="G37" s="1599">
        <v>3225</v>
      </c>
      <c r="H37" s="1600">
        <v>7039</v>
      </c>
      <c r="I37" s="1590">
        <f t="shared" si="6"/>
        <v>3225</v>
      </c>
    </row>
    <row r="38" spans="1:9" s="691" customFormat="1" ht="16.5" customHeight="1">
      <c r="A38" s="905" t="s">
        <v>64</v>
      </c>
      <c r="B38" s="1610">
        <v>2096</v>
      </c>
      <c r="C38" s="1588">
        <f t="shared" si="0"/>
        <v>0</v>
      </c>
      <c r="D38" s="1592">
        <v>0</v>
      </c>
      <c r="E38" s="1593">
        <v>0</v>
      </c>
      <c r="F38" s="1588">
        <f t="shared" si="5"/>
        <v>1771</v>
      </c>
      <c r="G38" s="1592">
        <v>1693</v>
      </c>
      <c r="H38" s="1593">
        <v>78</v>
      </c>
      <c r="I38" s="1600">
        <f t="shared" si="6"/>
        <v>1693</v>
      </c>
    </row>
    <row r="39" spans="1:9" s="691" customFormat="1" ht="16.5" customHeight="1">
      <c r="A39" s="905" t="s">
        <v>65</v>
      </c>
      <c r="B39" s="1610">
        <v>9022</v>
      </c>
      <c r="C39" s="1588">
        <f t="shared" si="0"/>
        <v>0</v>
      </c>
      <c r="D39" s="1592">
        <v>0</v>
      </c>
      <c r="E39" s="1593">
        <v>0</v>
      </c>
      <c r="F39" s="1588">
        <f t="shared" si="5"/>
        <v>7743</v>
      </c>
      <c r="G39" s="1592">
        <v>6087</v>
      </c>
      <c r="H39" s="1593">
        <v>1656</v>
      </c>
      <c r="I39" s="1600">
        <f t="shared" si="6"/>
        <v>6087</v>
      </c>
    </row>
    <row r="40" spans="1:9" s="691" customFormat="1" ht="16.5" customHeight="1">
      <c r="A40" s="905" t="s">
        <v>66</v>
      </c>
      <c r="B40" s="1610">
        <v>10057</v>
      </c>
      <c r="C40" s="1588">
        <f t="shared" si="0"/>
        <v>0</v>
      </c>
      <c r="D40" s="1592">
        <v>0</v>
      </c>
      <c r="E40" s="1593">
        <v>0</v>
      </c>
      <c r="F40" s="1588">
        <f t="shared" si="5"/>
        <v>7583</v>
      </c>
      <c r="G40" s="1592">
        <v>6123</v>
      </c>
      <c r="H40" s="1593">
        <v>1460</v>
      </c>
      <c r="I40" s="1600">
        <f t="shared" si="6"/>
        <v>6123</v>
      </c>
    </row>
    <row r="41" spans="1:9" s="691" customFormat="1" ht="16.5" customHeight="1" thickBot="1">
      <c r="A41" s="926" t="s">
        <v>67</v>
      </c>
      <c r="B41" s="1616">
        <v>909</v>
      </c>
      <c r="C41" s="1588">
        <f t="shared" si="0"/>
        <v>0</v>
      </c>
      <c r="D41" s="1596">
        <v>0</v>
      </c>
      <c r="E41" s="1597">
        <v>0</v>
      </c>
      <c r="F41" s="1588">
        <f t="shared" si="5"/>
        <v>596</v>
      </c>
      <c r="G41" s="1596">
        <v>450</v>
      </c>
      <c r="H41" s="1597">
        <v>146</v>
      </c>
      <c r="I41" s="1617">
        <f t="shared" si="6"/>
        <v>450</v>
      </c>
    </row>
    <row r="42" spans="1:9" s="691" customFormat="1" ht="16.5" customHeight="1" thickBot="1">
      <c r="A42" s="964" t="s">
        <v>68</v>
      </c>
      <c r="B42" s="1606">
        <f>SUM(B28:B41)</f>
        <v>87863</v>
      </c>
      <c r="C42" s="1606">
        <f>SUM(C28:C41)</f>
        <v>0</v>
      </c>
      <c r="D42" s="1618">
        <f>SUM(D28:D41)</f>
        <v>0</v>
      </c>
      <c r="E42" s="1619" t="str">
        <f>IF(SUM(E28:E41)=0,"-",SUM(E28:E41))</f>
        <v>-</v>
      </c>
      <c r="F42" s="1606">
        <f>SUM(F28:F41)</f>
        <v>67218</v>
      </c>
      <c r="G42" s="1618">
        <f>SUM(G28:G41)</f>
        <v>48297</v>
      </c>
      <c r="H42" s="1619">
        <f>IF(SUM(H28:H41)=0,"-",SUM(H28:H41))</f>
        <v>18921</v>
      </c>
      <c r="I42" s="1609">
        <f t="shared" ref="I42" si="7">SUM(I28:I41)</f>
        <v>48297</v>
      </c>
    </row>
    <row r="43" spans="1:9" s="691" customFormat="1" ht="16.5" customHeight="1" thickBot="1">
      <c r="A43" s="986" t="s">
        <v>69</v>
      </c>
      <c r="B43" s="1606">
        <f>B27+B42</f>
        <v>2277133</v>
      </c>
      <c r="C43" s="1620">
        <f>C27+C42</f>
        <v>420462</v>
      </c>
      <c r="D43" s="1621">
        <f>SUM(D27,D42)</f>
        <v>335526</v>
      </c>
      <c r="E43" s="1622">
        <f>SUM(E28:E41)+SUM(E8:E26)</f>
        <v>84936</v>
      </c>
      <c r="F43" s="1620">
        <f>F27+F42</f>
        <v>1417466</v>
      </c>
      <c r="G43" s="1621">
        <f>SUM(G27,G42)</f>
        <v>965269</v>
      </c>
      <c r="H43" s="1622">
        <f>SUM(H28:H41)+SUM(H8:H26)</f>
        <v>452197</v>
      </c>
      <c r="I43" s="1617">
        <f t="shared" ref="I43" si="8">SUM(I27,I42)</f>
        <v>1300795</v>
      </c>
    </row>
  </sheetData>
  <mergeCells count="5">
    <mergeCell ref="A4:A7"/>
    <mergeCell ref="I5:I6"/>
    <mergeCell ref="B6:B7"/>
    <mergeCell ref="C6:C7"/>
    <mergeCell ref="F6:F7"/>
  </mergeCells>
  <phoneticPr fontId="11"/>
  <conditionalFormatting sqref="I8:I43 B8:E43">
    <cfRule type="cellIs" dxfId="1" priority="2" operator="equal">
      <formula>0</formula>
    </cfRule>
  </conditionalFormatting>
  <conditionalFormatting sqref="F8:H43">
    <cfRule type="cellIs" dxfId="0" priority="1" operator="equal">
      <formula>0</formula>
    </cfRule>
  </conditionalFormatting>
  <pageMargins left="0.7" right="0.7" top="0.75" bottom="0.75" header="0.3" footer="0.3"/>
  <pageSetup paperSize="9" scale="97" orientation="portrait" horizontalDpi="1200" verticalDpi="1200" r:id="rId1"/>
  <ignoredErrors>
    <ignoredError sqref="C27 E42:H43" formula="1"/>
    <ignoredError sqref="D27:I27" formula="1"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zoomScaleNormal="100" zoomScaleSheetLayoutView="100" workbookViewId="0">
      <selection activeCell="O13" sqref="O13"/>
    </sheetView>
  </sheetViews>
  <sheetFormatPr defaultColWidth="9" defaultRowHeight="13.5"/>
  <cols>
    <col min="1" max="1" width="10.625" style="258" customWidth="1"/>
    <col min="2" max="2" width="2.375" style="258" customWidth="1"/>
    <col min="3" max="3" width="7.125" style="199" customWidth="1"/>
    <col min="4" max="5" width="9.375" style="186" customWidth="1"/>
    <col min="6" max="6" width="10" style="187" customWidth="1"/>
    <col min="7" max="7" width="9.375" style="186" customWidth="1"/>
    <col min="8" max="8" width="10" style="187" customWidth="1"/>
    <col min="9" max="9" width="9.375" style="186" customWidth="1"/>
    <col min="10" max="10" width="10" style="187" customWidth="1"/>
    <col min="11" max="11" width="6.125" style="186" customWidth="1"/>
    <col min="12" max="16384" width="9" style="186"/>
  </cols>
  <sheetData>
    <row r="1" spans="1:11" s="184" customFormat="1" ht="16.5" customHeight="1">
      <c r="A1" s="182" t="s">
        <v>88</v>
      </c>
      <c r="B1" s="183"/>
      <c r="F1" s="185"/>
      <c r="H1" s="185"/>
      <c r="J1" s="185"/>
    </row>
    <row r="2" spans="1:11" ht="9" customHeight="1">
      <c r="A2" s="186"/>
      <c r="B2" s="186"/>
      <c r="C2" s="186"/>
    </row>
    <row r="3" spans="1:11" ht="16.5" customHeight="1" thickBot="1">
      <c r="A3" s="188" t="s">
        <v>89</v>
      </c>
      <c r="B3" s="189"/>
      <c r="C3" s="190"/>
      <c r="D3" s="191"/>
      <c r="E3" s="191"/>
      <c r="J3" s="186" t="s">
        <v>90</v>
      </c>
    </row>
    <row r="4" spans="1:11" s="199" customFormat="1" ht="19.5" customHeight="1" thickBot="1">
      <c r="A4" s="192"/>
      <c r="B4" s="193"/>
      <c r="C4" s="194"/>
      <c r="D4" s="195"/>
      <c r="E4" s="195"/>
      <c r="F4" s="195"/>
      <c r="G4" s="196"/>
      <c r="H4" s="197" t="s">
        <v>91</v>
      </c>
      <c r="I4" s="198" t="s">
        <v>92</v>
      </c>
      <c r="J4" s="198" t="s">
        <v>93</v>
      </c>
      <c r="K4" s="198" t="s">
        <v>94</v>
      </c>
    </row>
    <row r="5" spans="1:11" s="199" customFormat="1" ht="19.5" customHeight="1">
      <c r="A5" s="200" t="s">
        <v>95</v>
      </c>
      <c r="B5" s="1720" t="s">
        <v>96</v>
      </c>
      <c r="C5" s="1721"/>
      <c r="D5" s="1721"/>
      <c r="E5" s="1721"/>
      <c r="F5" s="1704" t="s">
        <v>97</v>
      </c>
      <c r="G5" s="1706" t="s">
        <v>98</v>
      </c>
      <c r="H5" s="201" t="s">
        <v>99</v>
      </c>
      <c r="I5" s="202" t="s">
        <v>100</v>
      </c>
      <c r="J5" s="203" t="s">
        <v>101</v>
      </c>
      <c r="K5" s="202" t="s">
        <v>102</v>
      </c>
    </row>
    <row r="6" spans="1:11" s="199" customFormat="1" ht="19.5" customHeight="1">
      <c r="A6" s="200"/>
      <c r="B6" s="1708" t="s">
        <v>104</v>
      </c>
      <c r="C6" s="1710" t="s">
        <v>105</v>
      </c>
      <c r="D6" s="1712" t="s">
        <v>106</v>
      </c>
      <c r="E6" s="1712" t="s">
        <v>107</v>
      </c>
      <c r="F6" s="1705"/>
      <c r="G6" s="1707"/>
      <c r="H6" s="201" t="s">
        <v>108</v>
      </c>
      <c r="I6" s="202" t="s">
        <v>109</v>
      </c>
      <c r="J6" s="203"/>
      <c r="K6" s="202" t="s">
        <v>110</v>
      </c>
    </row>
    <row r="7" spans="1:11" s="199" customFormat="1" ht="19.5" customHeight="1" thickBot="1">
      <c r="A7" s="204"/>
      <c r="B7" s="1709"/>
      <c r="C7" s="1711"/>
      <c r="D7" s="1713"/>
      <c r="E7" s="1713"/>
      <c r="F7" s="205" t="s">
        <v>111</v>
      </c>
      <c r="G7" s="206" t="s">
        <v>112</v>
      </c>
      <c r="H7" s="207" t="s">
        <v>113</v>
      </c>
      <c r="I7" s="208"/>
      <c r="J7" s="209" t="s">
        <v>114</v>
      </c>
      <c r="K7" s="208"/>
    </row>
    <row r="8" spans="1:11" ht="19.5" customHeight="1">
      <c r="A8" s="210" t="s">
        <v>32</v>
      </c>
      <c r="B8" s="1714">
        <v>521797</v>
      </c>
      <c r="C8" s="1715"/>
      <c r="D8" s="211">
        <v>125033</v>
      </c>
      <c r="E8" s="211">
        <v>238113</v>
      </c>
      <c r="F8" s="211">
        <f t="shared" ref="F8:F26" si="0">SUM(B8:E8)</f>
        <v>884943</v>
      </c>
      <c r="G8" s="212">
        <v>42591</v>
      </c>
      <c r="H8" s="213">
        <f t="shared" ref="H8:H26" si="1">SUM(F8:G8)</f>
        <v>927534</v>
      </c>
      <c r="I8" s="212">
        <v>128058</v>
      </c>
      <c r="J8" s="212">
        <f t="shared" ref="J8:J26" si="2">SUM(H8,I8)</f>
        <v>1055592</v>
      </c>
      <c r="K8" s="212">
        <v>0</v>
      </c>
    </row>
    <row r="9" spans="1:11" ht="19.5" customHeight="1">
      <c r="A9" s="214" t="s">
        <v>33</v>
      </c>
      <c r="B9" s="1716">
        <v>207883</v>
      </c>
      <c r="C9" s="1717"/>
      <c r="D9" s="215">
        <v>76312</v>
      </c>
      <c r="E9" s="215">
        <v>85787</v>
      </c>
      <c r="F9" s="216">
        <f t="shared" si="0"/>
        <v>369982</v>
      </c>
      <c r="G9" s="217">
        <v>6244</v>
      </c>
      <c r="H9" s="218">
        <f t="shared" si="1"/>
        <v>376226</v>
      </c>
      <c r="I9" s="217">
        <v>32138</v>
      </c>
      <c r="J9" s="217">
        <f t="shared" si="2"/>
        <v>408364</v>
      </c>
      <c r="K9" s="217">
        <v>0</v>
      </c>
    </row>
    <row r="10" spans="1:11" ht="19.5" customHeight="1">
      <c r="A10" s="214" t="s">
        <v>34</v>
      </c>
      <c r="B10" s="1716">
        <v>50916</v>
      </c>
      <c r="C10" s="1717"/>
      <c r="D10" s="215">
        <v>96071</v>
      </c>
      <c r="E10" s="215">
        <v>49820</v>
      </c>
      <c r="F10" s="216">
        <f t="shared" si="0"/>
        <v>196807</v>
      </c>
      <c r="G10" s="217">
        <v>9533</v>
      </c>
      <c r="H10" s="218">
        <f t="shared" si="1"/>
        <v>206340</v>
      </c>
      <c r="I10" s="217">
        <v>2724</v>
      </c>
      <c r="J10" s="217">
        <f t="shared" si="2"/>
        <v>209064</v>
      </c>
      <c r="K10" s="217">
        <v>0</v>
      </c>
    </row>
    <row r="11" spans="1:11" ht="19.5" customHeight="1">
      <c r="A11" s="214" t="s">
        <v>35</v>
      </c>
      <c r="B11" s="1718">
        <v>26521</v>
      </c>
      <c r="C11" s="1719"/>
      <c r="D11" s="215">
        <v>44973</v>
      </c>
      <c r="E11" s="215">
        <v>18453</v>
      </c>
      <c r="F11" s="216">
        <f t="shared" si="0"/>
        <v>89947</v>
      </c>
      <c r="G11" s="217">
        <v>6628</v>
      </c>
      <c r="H11" s="218">
        <f t="shared" si="1"/>
        <v>96575</v>
      </c>
      <c r="I11" s="217">
        <v>15513</v>
      </c>
      <c r="J11" s="217">
        <f t="shared" si="2"/>
        <v>112088</v>
      </c>
      <c r="K11" s="217">
        <v>0</v>
      </c>
    </row>
    <row r="12" spans="1:11" ht="19.5" customHeight="1" thickBot="1">
      <c r="A12" s="219" t="s">
        <v>36</v>
      </c>
      <c r="B12" s="1724">
        <v>31087</v>
      </c>
      <c r="C12" s="1725"/>
      <c r="D12" s="220">
        <v>23292</v>
      </c>
      <c r="E12" s="220">
        <v>15004</v>
      </c>
      <c r="F12" s="221">
        <f t="shared" si="0"/>
        <v>69383</v>
      </c>
      <c r="G12" s="222">
        <v>4565</v>
      </c>
      <c r="H12" s="223">
        <f t="shared" si="1"/>
        <v>73948</v>
      </c>
      <c r="I12" s="222">
        <v>0</v>
      </c>
      <c r="J12" s="222">
        <f t="shared" si="2"/>
        <v>73948</v>
      </c>
      <c r="K12" s="222">
        <v>0</v>
      </c>
    </row>
    <row r="13" spans="1:11" ht="19.5" customHeight="1">
      <c r="A13" s="210" t="s">
        <v>38</v>
      </c>
      <c r="B13" s="1726">
        <v>357</v>
      </c>
      <c r="C13" s="1727"/>
      <c r="D13" s="224">
        <v>38100</v>
      </c>
      <c r="E13" s="225">
        <v>7766</v>
      </c>
      <c r="F13" s="226">
        <f t="shared" si="0"/>
        <v>46223</v>
      </c>
      <c r="G13" s="227">
        <v>7671</v>
      </c>
      <c r="H13" s="228">
        <f t="shared" si="1"/>
        <v>53894</v>
      </c>
      <c r="I13" s="227">
        <v>0</v>
      </c>
      <c r="J13" s="227">
        <f t="shared" si="2"/>
        <v>53894</v>
      </c>
      <c r="K13" s="227">
        <v>0</v>
      </c>
    </row>
    <row r="14" spans="1:11" ht="19.5" customHeight="1">
      <c r="A14" s="214" t="s">
        <v>118</v>
      </c>
      <c r="B14" s="1716">
        <v>28970</v>
      </c>
      <c r="C14" s="1717"/>
      <c r="D14" s="215">
        <v>44264</v>
      </c>
      <c r="E14" s="215">
        <v>25234</v>
      </c>
      <c r="F14" s="216">
        <f t="shared" si="0"/>
        <v>98468</v>
      </c>
      <c r="G14" s="217">
        <v>5710</v>
      </c>
      <c r="H14" s="218">
        <f t="shared" si="1"/>
        <v>104178</v>
      </c>
      <c r="I14" s="217">
        <v>18980</v>
      </c>
      <c r="J14" s="217">
        <f t="shared" si="2"/>
        <v>123158</v>
      </c>
      <c r="K14" s="217">
        <v>0</v>
      </c>
    </row>
    <row r="15" spans="1:11" ht="19.5" customHeight="1">
      <c r="A15" s="214" t="s">
        <v>40</v>
      </c>
      <c r="B15" s="1718">
        <v>17818</v>
      </c>
      <c r="C15" s="1719"/>
      <c r="D15" s="215">
        <v>28664</v>
      </c>
      <c r="E15" s="215">
        <v>12208</v>
      </c>
      <c r="F15" s="216">
        <f t="shared" si="0"/>
        <v>58690</v>
      </c>
      <c r="G15" s="217">
        <v>3446</v>
      </c>
      <c r="H15" s="218">
        <f t="shared" si="1"/>
        <v>62136</v>
      </c>
      <c r="I15" s="217">
        <v>0</v>
      </c>
      <c r="J15" s="217">
        <f t="shared" si="2"/>
        <v>62136</v>
      </c>
      <c r="K15" s="217">
        <v>0</v>
      </c>
    </row>
    <row r="16" spans="1:11" ht="19.5" customHeight="1">
      <c r="A16" s="214" t="s">
        <v>41</v>
      </c>
      <c r="B16" s="1728">
        <v>33744</v>
      </c>
      <c r="C16" s="1729"/>
      <c r="D16" s="229">
        <v>14965</v>
      </c>
      <c r="E16" s="229">
        <v>10052</v>
      </c>
      <c r="F16" s="230">
        <f t="shared" si="0"/>
        <v>58761</v>
      </c>
      <c r="G16" s="231">
        <v>4475</v>
      </c>
      <c r="H16" s="232">
        <f t="shared" si="1"/>
        <v>63236</v>
      </c>
      <c r="I16" s="231">
        <v>0</v>
      </c>
      <c r="J16" s="231">
        <f t="shared" si="2"/>
        <v>63236</v>
      </c>
      <c r="K16" s="231">
        <v>0</v>
      </c>
    </row>
    <row r="17" spans="1:11" ht="19.5" customHeight="1" thickBot="1">
      <c r="A17" s="233" t="s">
        <v>42</v>
      </c>
      <c r="B17" s="1730">
        <v>4517</v>
      </c>
      <c r="C17" s="1731"/>
      <c r="D17" s="234">
        <v>5612</v>
      </c>
      <c r="E17" s="234">
        <v>1834</v>
      </c>
      <c r="F17" s="235">
        <f t="shared" si="0"/>
        <v>11963</v>
      </c>
      <c r="G17" s="236">
        <v>1948</v>
      </c>
      <c r="H17" s="237">
        <f t="shared" si="1"/>
        <v>13911</v>
      </c>
      <c r="I17" s="236">
        <v>2754</v>
      </c>
      <c r="J17" s="236">
        <f t="shared" si="2"/>
        <v>16665</v>
      </c>
      <c r="K17" s="236">
        <v>0</v>
      </c>
    </row>
    <row r="18" spans="1:11" ht="19.5" customHeight="1">
      <c r="A18" s="210" t="s">
        <v>43</v>
      </c>
      <c r="B18" s="1722">
        <v>1395</v>
      </c>
      <c r="C18" s="1723"/>
      <c r="D18" s="238">
        <v>8080</v>
      </c>
      <c r="E18" s="238">
        <v>2605</v>
      </c>
      <c r="F18" s="226">
        <f t="shared" si="0"/>
        <v>12080</v>
      </c>
      <c r="G18" s="227">
        <v>2042</v>
      </c>
      <c r="H18" s="228">
        <f t="shared" si="1"/>
        <v>14122</v>
      </c>
      <c r="I18" s="227">
        <v>185</v>
      </c>
      <c r="J18" s="227">
        <f t="shared" si="2"/>
        <v>14307</v>
      </c>
      <c r="K18" s="227">
        <v>0</v>
      </c>
    </row>
    <row r="19" spans="1:11" ht="19.5" customHeight="1">
      <c r="A19" s="214" t="s">
        <v>44</v>
      </c>
      <c r="B19" s="1732">
        <v>6297</v>
      </c>
      <c r="C19" s="1733"/>
      <c r="D19" s="229">
        <v>30076</v>
      </c>
      <c r="E19" s="229">
        <v>7786</v>
      </c>
      <c r="F19" s="230">
        <f t="shared" si="0"/>
        <v>44159</v>
      </c>
      <c r="G19" s="231">
        <v>507</v>
      </c>
      <c r="H19" s="232">
        <f t="shared" si="1"/>
        <v>44666</v>
      </c>
      <c r="I19" s="231">
        <v>236</v>
      </c>
      <c r="J19" s="231">
        <f t="shared" si="2"/>
        <v>44902</v>
      </c>
      <c r="K19" s="231">
        <v>0</v>
      </c>
    </row>
    <row r="20" spans="1:11" ht="19.5" customHeight="1">
      <c r="A20" s="214" t="s">
        <v>45</v>
      </c>
      <c r="B20" s="1716">
        <v>27730</v>
      </c>
      <c r="C20" s="1717"/>
      <c r="D20" s="215">
        <v>20575</v>
      </c>
      <c r="E20" s="215">
        <v>14458</v>
      </c>
      <c r="F20" s="216">
        <f t="shared" si="0"/>
        <v>62763</v>
      </c>
      <c r="G20" s="217">
        <v>1402</v>
      </c>
      <c r="H20" s="218">
        <f t="shared" si="1"/>
        <v>64165</v>
      </c>
      <c r="I20" s="217">
        <v>0</v>
      </c>
      <c r="J20" s="217">
        <f t="shared" si="2"/>
        <v>64165</v>
      </c>
      <c r="K20" s="217">
        <v>0</v>
      </c>
    </row>
    <row r="21" spans="1:11" ht="19.5" customHeight="1">
      <c r="A21" s="214" t="s">
        <v>46</v>
      </c>
      <c r="B21" s="1716">
        <v>13619</v>
      </c>
      <c r="C21" s="1717"/>
      <c r="D21" s="215">
        <v>33043</v>
      </c>
      <c r="E21" s="215">
        <v>12738</v>
      </c>
      <c r="F21" s="216">
        <f t="shared" si="0"/>
        <v>59400</v>
      </c>
      <c r="G21" s="217">
        <v>4971</v>
      </c>
      <c r="H21" s="218">
        <f t="shared" si="1"/>
        <v>64371</v>
      </c>
      <c r="I21" s="217">
        <v>0</v>
      </c>
      <c r="J21" s="217">
        <f t="shared" si="2"/>
        <v>64371</v>
      </c>
      <c r="K21" s="217">
        <v>0</v>
      </c>
    </row>
    <row r="22" spans="1:11" ht="19.5" customHeight="1" thickBot="1">
      <c r="A22" s="219" t="s">
        <v>47</v>
      </c>
      <c r="B22" s="1734">
        <v>4016</v>
      </c>
      <c r="C22" s="1735"/>
      <c r="D22" s="220">
        <v>16602</v>
      </c>
      <c r="E22" s="220">
        <v>4648</v>
      </c>
      <c r="F22" s="221">
        <f t="shared" si="0"/>
        <v>25266</v>
      </c>
      <c r="G22" s="222">
        <v>463</v>
      </c>
      <c r="H22" s="223">
        <f t="shared" si="1"/>
        <v>25729</v>
      </c>
      <c r="I22" s="222">
        <v>2454</v>
      </c>
      <c r="J22" s="222">
        <f t="shared" si="2"/>
        <v>28183</v>
      </c>
      <c r="K22" s="222">
        <v>0</v>
      </c>
    </row>
    <row r="23" spans="1:11" ht="19.5" customHeight="1">
      <c r="A23" s="210" t="s">
        <v>48</v>
      </c>
      <c r="B23" s="1722">
        <v>10071</v>
      </c>
      <c r="C23" s="1723"/>
      <c r="D23" s="238">
        <v>17020</v>
      </c>
      <c r="E23" s="238">
        <v>8337</v>
      </c>
      <c r="F23" s="226">
        <f t="shared" si="0"/>
        <v>35428</v>
      </c>
      <c r="G23" s="227">
        <v>15</v>
      </c>
      <c r="H23" s="228">
        <f t="shared" si="1"/>
        <v>35443</v>
      </c>
      <c r="I23" s="227">
        <v>0</v>
      </c>
      <c r="J23" s="227">
        <f t="shared" si="2"/>
        <v>35443</v>
      </c>
      <c r="K23" s="227">
        <v>0</v>
      </c>
    </row>
    <row r="24" spans="1:11" ht="19.5" customHeight="1">
      <c r="A24" s="214" t="s">
        <v>49</v>
      </c>
      <c r="B24" s="1716">
        <v>20727</v>
      </c>
      <c r="C24" s="1717"/>
      <c r="D24" s="215">
        <v>5656</v>
      </c>
      <c r="E24" s="215">
        <v>5361</v>
      </c>
      <c r="F24" s="216">
        <f t="shared" si="0"/>
        <v>31744</v>
      </c>
      <c r="G24" s="217">
        <v>0</v>
      </c>
      <c r="H24" s="218">
        <f t="shared" si="1"/>
        <v>31744</v>
      </c>
      <c r="I24" s="217">
        <v>246</v>
      </c>
      <c r="J24" s="217">
        <f t="shared" si="2"/>
        <v>31990</v>
      </c>
      <c r="K24" s="217">
        <v>0</v>
      </c>
    </row>
    <row r="25" spans="1:11" ht="19.5" customHeight="1">
      <c r="A25" s="214" t="s">
        <v>50</v>
      </c>
      <c r="B25" s="1716">
        <v>0</v>
      </c>
      <c r="C25" s="1717"/>
      <c r="D25" s="215">
        <v>9904</v>
      </c>
      <c r="E25" s="215">
        <v>1469</v>
      </c>
      <c r="F25" s="216">
        <f t="shared" si="0"/>
        <v>11373</v>
      </c>
      <c r="G25" s="217">
        <v>512</v>
      </c>
      <c r="H25" s="218">
        <f t="shared" si="1"/>
        <v>11885</v>
      </c>
      <c r="I25" s="217">
        <v>0</v>
      </c>
      <c r="J25" s="217">
        <f t="shared" si="2"/>
        <v>11885</v>
      </c>
      <c r="K25" s="217">
        <v>0</v>
      </c>
    </row>
    <row r="26" spans="1:11" ht="19.5" customHeight="1" thickBot="1">
      <c r="A26" s="239" t="s">
        <v>51</v>
      </c>
      <c r="B26" s="1724">
        <v>13512</v>
      </c>
      <c r="C26" s="1725"/>
      <c r="D26" s="240">
        <v>4542</v>
      </c>
      <c r="E26" s="240">
        <v>3836</v>
      </c>
      <c r="F26" s="241">
        <f t="shared" si="0"/>
        <v>21890</v>
      </c>
      <c r="G26" s="242">
        <v>0</v>
      </c>
      <c r="H26" s="243">
        <f t="shared" si="1"/>
        <v>21890</v>
      </c>
      <c r="I26" s="242">
        <v>0</v>
      </c>
      <c r="J26" s="242">
        <f t="shared" si="2"/>
        <v>21890</v>
      </c>
      <c r="K26" s="242">
        <v>0</v>
      </c>
    </row>
    <row r="27" spans="1:11" ht="19.5" customHeight="1" thickBot="1">
      <c r="A27" s="244" t="s">
        <v>52</v>
      </c>
      <c r="B27" s="1736">
        <f>SUM(B8:C26)</f>
        <v>1020977</v>
      </c>
      <c r="C27" s="1737"/>
      <c r="D27" s="245">
        <f t="shared" ref="D27:K27" si="3">SUM(D8:D26)</f>
        <v>642784</v>
      </c>
      <c r="E27" s="245">
        <f t="shared" si="3"/>
        <v>525509</v>
      </c>
      <c r="F27" s="246">
        <f t="shared" si="3"/>
        <v>2189270</v>
      </c>
      <c r="G27" s="247">
        <f t="shared" si="3"/>
        <v>102723</v>
      </c>
      <c r="H27" s="248">
        <f t="shared" si="3"/>
        <v>2291993</v>
      </c>
      <c r="I27" s="247">
        <f t="shared" si="3"/>
        <v>203288</v>
      </c>
      <c r="J27" s="247">
        <f t="shared" si="3"/>
        <v>2495281</v>
      </c>
      <c r="K27" s="247">
        <f t="shared" si="3"/>
        <v>0</v>
      </c>
    </row>
    <row r="28" spans="1:11" ht="19.5" customHeight="1">
      <c r="A28" s="210" t="s">
        <v>54</v>
      </c>
      <c r="B28" s="1722">
        <v>5681</v>
      </c>
      <c r="C28" s="1723"/>
      <c r="D28" s="238">
        <v>495</v>
      </c>
      <c r="E28" s="238">
        <v>1273</v>
      </c>
      <c r="F28" s="226">
        <f t="shared" ref="F28:F41" si="4">SUM(B28:E28)</f>
        <v>7449</v>
      </c>
      <c r="G28" s="227">
        <v>1103</v>
      </c>
      <c r="H28" s="228">
        <f t="shared" ref="H28:H41" si="5">SUM(F28:G28)</f>
        <v>8552</v>
      </c>
      <c r="I28" s="227">
        <v>1620</v>
      </c>
      <c r="J28" s="227">
        <f>SUM(H28,I28)</f>
        <v>10172</v>
      </c>
      <c r="K28" s="227">
        <v>0</v>
      </c>
    </row>
    <row r="29" spans="1:11" ht="19.5" customHeight="1">
      <c r="A29" s="214" t="s">
        <v>55</v>
      </c>
      <c r="B29" s="1718">
        <v>0</v>
      </c>
      <c r="C29" s="1719"/>
      <c r="D29" s="215">
        <v>9536</v>
      </c>
      <c r="E29" s="215">
        <v>2191</v>
      </c>
      <c r="F29" s="216">
        <f t="shared" si="4"/>
        <v>11727</v>
      </c>
      <c r="G29" s="217">
        <v>934</v>
      </c>
      <c r="H29" s="218">
        <f t="shared" si="5"/>
        <v>12661</v>
      </c>
      <c r="I29" s="217">
        <v>0</v>
      </c>
      <c r="J29" s="217">
        <f t="shared" ref="J29:J41" si="6">SUM(H29,I29)</f>
        <v>12661</v>
      </c>
      <c r="K29" s="217">
        <v>0</v>
      </c>
    </row>
    <row r="30" spans="1:11" ht="19.5" customHeight="1">
      <c r="A30" s="214" t="s">
        <v>56</v>
      </c>
      <c r="B30" s="1732">
        <v>0</v>
      </c>
      <c r="C30" s="1733"/>
      <c r="D30" s="229">
        <v>7676</v>
      </c>
      <c r="E30" s="229">
        <v>1245</v>
      </c>
      <c r="F30" s="230">
        <f t="shared" si="4"/>
        <v>8921</v>
      </c>
      <c r="G30" s="231">
        <v>728</v>
      </c>
      <c r="H30" s="232">
        <f t="shared" si="5"/>
        <v>9649</v>
      </c>
      <c r="I30" s="231">
        <v>172</v>
      </c>
      <c r="J30" s="231">
        <f t="shared" si="6"/>
        <v>9821</v>
      </c>
      <c r="K30" s="231">
        <v>0</v>
      </c>
    </row>
    <row r="31" spans="1:11" ht="19.5" customHeight="1" thickBot="1">
      <c r="A31" s="219" t="s">
        <v>57</v>
      </c>
      <c r="B31" s="1734">
        <v>0</v>
      </c>
      <c r="C31" s="1735"/>
      <c r="D31" s="220">
        <v>6582</v>
      </c>
      <c r="E31" s="220">
        <v>522</v>
      </c>
      <c r="F31" s="221">
        <f t="shared" si="4"/>
        <v>7104</v>
      </c>
      <c r="G31" s="222">
        <v>420</v>
      </c>
      <c r="H31" s="223">
        <f t="shared" si="5"/>
        <v>7524</v>
      </c>
      <c r="I31" s="222">
        <v>0</v>
      </c>
      <c r="J31" s="222">
        <f t="shared" si="6"/>
        <v>7524</v>
      </c>
      <c r="K31" s="222">
        <v>0</v>
      </c>
    </row>
    <row r="32" spans="1:11" ht="19.5" customHeight="1">
      <c r="A32" s="210" t="s">
        <v>58</v>
      </c>
      <c r="B32" s="1722">
        <v>8</v>
      </c>
      <c r="C32" s="1723"/>
      <c r="D32" s="238">
        <v>2121</v>
      </c>
      <c r="E32" s="238">
        <v>591</v>
      </c>
      <c r="F32" s="226">
        <f t="shared" si="4"/>
        <v>2720</v>
      </c>
      <c r="G32" s="227">
        <v>155</v>
      </c>
      <c r="H32" s="228">
        <f t="shared" si="5"/>
        <v>2875</v>
      </c>
      <c r="I32" s="227">
        <v>0</v>
      </c>
      <c r="J32" s="227">
        <f t="shared" si="6"/>
        <v>2875</v>
      </c>
      <c r="K32" s="227">
        <v>0</v>
      </c>
    </row>
    <row r="33" spans="1:11" ht="19.5" customHeight="1">
      <c r="A33" s="214" t="s">
        <v>59</v>
      </c>
      <c r="B33" s="1716">
        <v>0</v>
      </c>
      <c r="C33" s="1717"/>
      <c r="D33" s="215">
        <v>4093</v>
      </c>
      <c r="E33" s="215">
        <v>799</v>
      </c>
      <c r="F33" s="216">
        <f t="shared" si="4"/>
        <v>4892</v>
      </c>
      <c r="G33" s="217">
        <v>94</v>
      </c>
      <c r="H33" s="218">
        <f t="shared" si="5"/>
        <v>4986</v>
      </c>
      <c r="I33" s="217">
        <v>12</v>
      </c>
      <c r="J33" s="217">
        <f t="shared" si="6"/>
        <v>4998</v>
      </c>
      <c r="K33" s="217">
        <v>0</v>
      </c>
    </row>
    <row r="34" spans="1:11" ht="19.5" customHeight="1">
      <c r="A34" s="214" t="s">
        <v>60</v>
      </c>
      <c r="B34" s="1716">
        <v>0</v>
      </c>
      <c r="C34" s="1717"/>
      <c r="D34" s="215">
        <v>2668</v>
      </c>
      <c r="E34" s="215">
        <v>323</v>
      </c>
      <c r="F34" s="216">
        <f t="shared" si="4"/>
        <v>2991</v>
      </c>
      <c r="G34" s="217">
        <v>59</v>
      </c>
      <c r="H34" s="218">
        <f t="shared" si="5"/>
        <v>3050</v>
      </c>
      <c r="I34" s="217">
        <v>14</v>
      </c>
      <c r="J34" s="217">
        <f t="shared" si="6"/>
        <v>3064</v>
      </c>
      <c r="K34" s="217">
        <v>0</v>
      </c>
    </row>
    <row r="35" spans="1:11" ht="19.5" customHeight="1">
      <c r="A35" s="214" t="s">
        <v>61</v>
      </c>
      <c r="B35" s="1716">
        <v>0</v>
      </c>
      <c r="C35" s="1717"/>
      <c r="D35" s="215">
        <v>2472</v>
      </c>
      <c r="E35" s="215">
        <v>652</v>
      </c>
      <c r="F35" s="216">
        <f t="shared" si="4"/>
        <v>3124</v>
      </c>
      <c r="G35" s="217">
        <v>27</v>
      </c>
      <c r="H35" s="218">
        <f t="shared" si="5"/>
        <v>3151</v>
      </c>
      <c r="I35" s="217">
        <v>15</v>
      </c>
      <c r="J35" s="217">
        <f t="shared" si="6"/>
        <v>3166</v>
      </c>
      <c r="K35" s="217">
        <v>0</v>
      </c>
    </row>
    <row r="36" spans="1:11" ht="19.5" customHeight="1" thickBot="1">
      <c r="A36" s="219" t="s">
        <v>62</v>
      </c>
      <c r="B36" s="1724">
        <v>0</v>
      </c>
      <c r="C36" s="1725"/>
      <c r="D36" s="220">
        <v>4153</v>
      </c>
      <c r="E36" s="220">
        <v>857</v>
      </c>
      <c r="F36" s="221">
        <f t="shared" si="4"/>
        <v>5010</v>
      </c>
      <c r="G36" s="222">
        <v>316</v>
      </c>
      <c r="H36" s="223">
        <f t="shared" si="5"/>
        <v>5326</v>
      </c>
      <c r="I36" s="222">
        <v>6</v>
      </c>
      <c r="J36" s="222">
        <f t="shared" si="6"/>
        <v>5332</v>
      </c>
      <c r="K36" s="222">
        <v>0</v>
      </c>
    </row>
    <row r="37" spans="1:11" ht="19.5" customHeight="1">
      <c r="A37" s="210" t="s">
        <v>63</v>
      </c>
      <c r="B37" s="1726">
        <v>0</v>
      </c>
      <c r="C37" s="1727"/>
      <c r="D37" s="238">
        <v>3866</v>
      </c>
      <c r="E37" s="238">
        <v>7975</v>
      </c>
      <c r="F37" s="226">
        <f t="shared" si="4"/>
        <v>11841</v>
      </c>
      <c r="G37" s="227">
        <v>1729</v>
      </c>
      <c r="H37" s="228">
        <f t="shared" si="5"/>
        <v>13570</v>
      </c>
      <c r="I37" s="227">
        <v>0</v>
      </c>
      <c r="J37" s="227">
        <f t="shared" si="6"/>
        <v>13570</v>
      </c>
      <c r="K37" s="227">
        <v>0</v>
      </c>
    </row>
    <row r="38" spans="1:11" ht="19.5" customHeight="1">
      <c r="A38" s="214" t="s">
        <v>64</v>
      </c>
      <c r="B38" s="1716">
        <v>0</v>
      </c>
      <c r="C38" s="1717"/>
      <c r="D38" s="215">
        <v>2017</v>
      </c>
      <c r="E38" s="215">
        <v>79</v>
      </c>
      <c r="F38" s="216">
        <f t="shared" si="4"/>
        <v>2096</v>
      </c>
      <c r="G38" s="217">
        <v>681</v>
      </c>
      <c r="H38" s="218">
        <f t="shared" si="5"/>
        <v>2777</v>
      </c>
      <c r="I38" s="217">
        <v>14</v>
      </c>
      <c r="J38" s="217">
        <f t="shared" si="6"/>
        <v>2791</v>
      </c>
      <c r="K38" s="217">
        <v>0</v>
      </c>
    </row>
    <row r="39" spans="1:11" ht="19.5" customHeight="1">
      <c r="A39" s="214" t="s">
        <v>65</v>
      </c>
      <c r="B39" s="1716">
        <v>260</v>
      </c>
      <c r="C39" s="1717"/>
      <c r="D39" s="215">
        <v>6923</v>
      </c>
      <c r="E39" s="215">
        <v>1839</v>
      </c>
      <c r="F39" s="216">
        <f t="shared" si="4"/>
        <v>9022</v>
      </c>
      <c r="G39" s="217">
        <v>3125</v>
      </c>
      <c r="H39" s="218">
        <f t="shared" si="5"/>
        <v>12147</v>
      </c>
      <c r="I39" s="217">
        <v>20</v>
      </c>
      <c r="J39" s="217">
        <f t="shared" si="6"/>
        <v>12167</v>
      </c>
      <c r="K39" s="217">
        <v>0</v>
      </c>
    </row>
    <row r="40" spans="1:11" ht="19.5" customHeight="1">
      <c r="A40" s="214" t="s">
        <v>66</v>
      </c>
      <c r="B40" s="1716">
        <v>3282</v>
      </c>
      <c r="C40" s="1717"/>
      <c r="D40" s="215">
        <v>5315</v>
      </c>
      <c r="E40" s="215">
        <v>1460</v>
      </c>
      <c r="F40" s="216">
        <f t="shared" si="4"/>
        <v>10057</v>
      </c>
      <c r="G40" s="217">
        <v>1381</v>
      </c>
      <c r="H40" s="218">
        <f t="shared" si="5"/>
        <v>11438</v>
      </c>
      <c r="I40" s="217">
        <v>328</v>
      </c>
      <c r="J40" s="217">
        <f t="shared" si="6"/>
        <v>11766</v>
      </c>
      <c r="K40" s="217">
        <v>0</v>
      </c>
    </row>
    <row r="41" spans="1:11" ht="19.5" customHeight="1" thickBot="1">
      <c r="A41" s="219" t="s">
        <v>67</v>
      </c>
      <c r="B41" s="1730">
        <v>831</v>
      </c>
      <c r="C41" s="1731"/>
      <c r="D41" s="234">
        <v>0</v>
      </c>
      <c r="E41" s="234">
        <v>78</v>
      </c>
      <c r="F41" s="235">
        <f t="shared" si="4"/>
        <v>909</v>
      </c>
      <c r="G41" s="236">
        <v>5</v>
      </c>
      <c r="H41" s="237">
        <f t="shared" si="5"/>
        <v>914</v>
      </c>
      <c r="I41" s="236">
        <v>0</v>
      </c>
      <c r="J41" s="236">
        <f t="shared" si="6"/>
        <v>914</v>
      </c>
      <c r="K41" s="236">
        <v>0</v>
      </c>
    </row>
    <row r="42" spans="1:11" ht="19.5" customHeight="1" thickBot="1">
      <c r="A42" s="249" t="s">
        <v>119</v>
      </c>
      <c r="B42" s="1736">
        <f>SUM(B28:C41)</f>
        <v>10062</v>
      </c>
      <c r="C42" s="1737"/>
      <c r="D42" s="245">
        <f t="shared" ref="D42:K42" si="7">SUM(D28:D41)</f>
        <v>57917</v>
      </c>
      <c r="E42" s="245">
        <f t="shared" si="7"/>
        <v>19884</v>
      </c>
      <c r="F42" s="246">
        <f t="shared" si="7"/>
        <v>87863</v>
      </c>
      <c r="G42" s="247">
        <f t="shared" si="7"/>
        <v>10757</v>
      </c>
      <c r="H42" s="248">
        <f t="shared" si="7"/>
        <v>98620</v>
      </c>
      <c r="I42" s="247">
        <f t="shared" si="7"/>
        <v>2201</v>
      </c>
      <c r="J42" s="247">
        <f t="shared" si="7"/>
        <v>100821</v>
      </c>
      <c r="K42" s="247">
        <f t="shared" si="7"/>
        <v>0</v>
      </c>
    </row>
    <row r="43" spans="1:11" ht="19.5" customHeight="1" thickBot="1">
      <c r="A43" s="250" t="s">
        <v>120</v>
      </c>
      <c r="B43" s="1738">
        <f>SUM(B42+B27)</f>
        <v>1031039</v>
      </c>
      <c r="C43" s="1739"/>
      <c r="D43" s="251">
        <f t="shared" ref="D43:K43" si="8">SUM(D42+D27)</f>
        <v>700701</v>
      </c>
      <c r="E43" s="251">
        <f t="shared" si="8"/>
        <v>545393</v>
      </c>
      <c r="F43" s="252">
        <f t="shared" si="8"/>
        <v>2277133</v>
      </c>
      <c r="G43" s="253">
        <f t="shared" si="8"/>
        <v>113480</v>
      </c>
      <c r="H43" s="254">
        <f>SUM(H42+H27)</f>
        <v>2390613</v>
      </c>
      <c r="I43" s="253">
        <f t="shared" si="8"/>
        <v>205489</v>
      </c>
      <c r="J43" s="253">
        <f t="shared" si="8"/>
        <v>2596102</v>
      </c>
      <c r="K43" s="253">
        <f t="shared" si="8"/>
        <v>0</v>
      </c>
    </row>
    <row r="44" spans="1:11" s="255" customFormat="1" ht="15.75" customHeight="1">
      <c r="A44" s="255" t="s">
        <v>121</v>
      </c>
      <c r="B44" s="256"/>
      <c r="C44" s="256"/>
      <c r="D44" s="256"/>
      <c r="E44" s="256"/>
      <c r="F44" s="257"/>
      <c r="G44" s="256"/>
      <c r="H44" s="257"/>
      <c r="I44" s="256"/>
      <c r="J44" s="257"/>
      <c r="K44" s="256"/>
    </row>
    <row r="45" spans="1:11" s="255" customFormat="1" ht="15.75" customHeight="1">
      <c r="A45" s="255" t="s">
        <v>122</v>
      </c>
      <c r="B45" s="256"/>
      <c r="C45" s="256"/>
      <c r="D45" s="256"/>
      <c r="E45" s="256"/>
      <c r="F45" s="257"/>
      <c r="G45" s="256"/>
      <c r="H45" s="257"/>
      <c r="I45" s="256"/>
      <c r="J45" s="257"/>
      <c r="K45" s="256"/>
    </row>
    <row r="46" spans="1:11" s="255" customFormat="1" ht="15.75" customHeight="1">
      <c r="A46" s="255" t="s">
        <v>123</v>
      </c>
      <c r="B46" s="256"/>
      <c r="C46" s="256"/>
      <c r="D46" s="256"/>
      <c r="E46" s="256"/>
      <c r="F46" s="257"/>
      <c r="G46" s="256"/>
      <c r="H46" s="257"/>
      <c r="I46" s="256"/>
      <c r="J46" s="257"/>
      <c r="K46" s="256"/>
    </row>
    <row r="47" spans="1:11" s="255" customFormat="1" ht="15.75" customHeight="1">
      <c r="B47" s="256"/>
      <c r="C47" s="256"/>
      <c r="D47" s="256"/>
      <c r="E47" s="256"/>
      <c r="F47" s="257"/>
      <c r="G47" s="256"/>
      <c r="H47" s="257"/>
      <c r="I47" s="256"/>
      <c r="J47" s="257"/>
      <c r="K47" s="256"/>
    </row>
    <row r="48" spans="1:11" s="255" customFormat="1" ht="15.75" customHeight="1">
      <c r="B48" s="256"/>
      <c r="C48" s="256"/>
      <c r="D48" s="256"/>
      <c r="E48" s="256"/>
      <c r="F48" s="257"/>
      <c r="G48" s="256"/>
      <c r="H48" s="257"/>
      <c r="I48" s="256"/>
      <c r="J48" s="257"/>
      <c r="K48" s="256"/>
    </row>
    <row r="49" spans="1:10" ht="16.5" customHeight="1">
      <c r="A49" s="186"/>
      <c r="B49" s="186"/>
      <c r="C49" s="186"/>
      <c r="F49" s="186"/>
      <c r="H49" s="186"/>
      <c r="J49" s="186"/>
    </row>
    <row r="50" spans="1:10" ht="16.5" customHeight="1"/>
    <row r="51" spans="1:10" ht="16.5" customHeight="1"/>
    <row r="52" spans="1:10" ht="16.5" customHeight="1"/>
    <row r="53" spans="1:10" ht="16.5" customHeight="1"/>
    <row r="54" spans="1:10" ht="16.5" customHeight="1"/>
    <row r="55" spans="1:10" ht="16.5" customHeight="1"/>
    <row r="56" spans="1:10" ht="16.5" customHeight="1"/>
    <row r="57" spans="1:10" ht="16.5" customHeight="1"/>
    <row r="58" spans="1:10" ht="16.5" customHeight="1"/>
    <row r="59" spans="1:10" ht="16.5" customHeight="1"/>
    <row r="60" spans="1:10" ht="16.5" customHeight="1"/>
    <row r="61" spans="1:10" ht="16.5" customHeight="1"/>
    <row r="62" spans="1:10" ht="16.5" customHeight="1"/>
    <row r="63" spans="1:10" ht="16.5" customHeight="1"/>
    <row r="64" spans="1:10" ht="16.5" customHeight="1"/>
    <row r="65" spans="1:10" ht="16.5" customHeight="1"/>
    <row r="66" spans="1:10" ht="16.5" customHeight="1"/>
    <row r="67" spans="1:10" ht="16.5" customHeight="1"/>
    <row r="68" spans="1:10" ht="16.5" customHeight="1"/>
    <row r="69" spans="1:10" ht="16.5" customHeight="1"/>
    <row r="70" spans="1:10" ht="16.5" customHeight="1"/>
    <row r="71" spans="1:10" ht="16.5" customHeight="1">
      <c r="A71" s="259"/>
      <c r="B71" s="259"/>
      <c r="C71" s="186"/>
      <c r="F71" s="186"/>
      <c r="H71" s="186"/>
      <c r="J71" s="186"/>
    </row>
  </sheetData>
  <mergeCells count="43">
    <mergeCell ref="B42:C42"/>
    <mergeCell ref="B43:C43"/>
    <mergeCell ref="B36:C36"/>
    <mergeCell ref="B37:C37"/>
    <mergeCell ref="B38:C38"/>
    <mergeCell ref="B39:C39"/>
    <mergeCell ref="B40:C40"/>
    <mergeCell ref="B41:C41"/>
    <mergeCell ref="B35:C35"/>
    <mergeCell ref="B24:C24"/>
    <mergeCell ref="B25:C25"/>
    <mergeCell ref="B26:C26"/>
    <mergeCell ref="B27:C27"/>
    <mergeCell ref="B28:C28"/>
    <mergeCell ref="B29:C29"/>
    <mergeCell ref="B30:C30"/>
    <mergeCell ref="B31:C31"/>
    <mergeCell ref="B32:C32"/>
    <mergeCell ref="B33:C33"/>
    <mergeCell ref="B34:C34"/>
    <mergeCell ref="B23:C23"/>
    <mergeCell ref="B12:C12"/>
    <mergeCell ref="B13:C13"/>
    <mergeCell ref="B14:C14"/>
    <mergeCell ref="B15:C15"/>
    <mergeCell ref="B16:C16"/>
    <mergeCell ref="B17:C17"/>
    <mergeCell ref="B18:C18"/>
    <mergeCell ref="B19:C19"/>
    <mergeCell ref="B20:C20"/>
    <mergeCell ref="B21:C21"/>
    <mergeCell ref="B22:C22"/>
    <mergeCell ref="B8:C8"/>
    <mergeCell ref="B9:C9"/>
    <mergeCell ref="B10:C10"/>
    <mergeCell ref="B11:C11"/>
    <mergeCell ref="B5:E5"/>
    <mergeCell ref="F5:F6"/>
    <mergeCell ref="G5:G6"/>
    <mergeCell ref="B6:B7"/>
    <mergeCell ref="C6:C7"/>
    <mergeCell ref="D6:D7"/>
    <mergeCell ref="E6:E7"/>
  </mergeCells>
  <phoneticPr fontId="11"/>
  <conditionalFormatting sqref="B8:K43">
    <cfRule type="cellIs" dxfId="34" priority="32" operator="equal">
      <formula>0</formula>
    </cfRule>
  </conditionalFormatting>
  <pageMargins left="0.7" right="0.7" top="0.75" bottom="0.75" header="0.3" footer="0.3"/>
  <pageSetup paperSize="9" scale="87" orientation="portrait" horizontalDpi="1200" verticalDpi="1200" r:id="rId1"/>
  <ignoredErrors>
    <ignoredError sqref="F27:J27"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8"/>
  <sheetViews>
    <sheetView zoomScaleNormal="100" zoomScaleSheetLayoutView="100" workbookViewId="0">
      <selection activeCell="L13" sqref="L13"/>
    </sheetView>
  </sheetViews>
  <sheetFormatPr defaultColWidth="9" defaultRowHeight="13.5"/>
  <cols>
    <col min="1" max="1" width="10.875" style="343" customWidth="1"/>
    <col min="2" max="2" width="10.625" style="344" customWidth="1"/>
    <col min="3" max="8" width="10.625" style="290" customWidth="1"/>
    <col min="9" max="9" width="9" style="290"/>
    <col min="10" max="10" width="5.875" style="290" customWidth="1"/>
    <col min="11" max="16384" width="9" style="290"/>
  </cols>
  <sheetData>
    <row r="1" spans="1:8" s="261" customFormat="1" ht="16.5" customHeight="1">
      <c r="A1" s="260"/>
    </row>
    <row r="2" spans="1:8" s="261" customFormat="1" ht="9" customHeight="1">
      <c r="A2" s="260"/>
    </row>
    <row r="3" spans="1:8" s="264" customFormat="1" ht="16.5" customHeight="1" thickBot="1">
      <c r="A3" s="262" t="s">
        <v>124</v>
      </c>
      <c r="B3" s="263"/>
      <c r="C3" s="263"/>
      <c r="D3" s="263"/>
      <c r="H3" s="265" t="s">
        <v>125</v>
      </c>
    </row>
    <row r="4" spans="1:8" s="272" customFormat="1" ht="13.5" customHeight="1" thickBot="1">
      <c r="A4" s="266"/>
      <c r="B4" s="267"/>
      <c r="C4" s="268"/>
      <c r="D4" s="269"/>
      <c r="E4" s="270"/>
      <c r="F4" s="268"/>
      <c r="G4" s="270"/>
      <c r="H4" s="271" t="s">
        <v>92</v>
      </c>
    </row>
    <row r="5" spans="1:8" s="272" customFormat="1" ht="13.5" customHeight="1">
      <c r="A5" s="1740" t="s">
        <v>95</v>
      </c>
      <c r="B5" s="273" t="s">
        <v>104</v>
      </c>
      <c r="C5" s="274" t="s">
        <v>126</v>
      </c>
      <c r="D5" s="275" t="s">
        <v>127</v>
      </c>
      <c r="E5" s="276" t="s">
        <v>128</v>
      </c>
      <c r="F5" s="277" t="s">
        <v>129</v>
      </c>
      <c r="G5" s="278" t="s">
        <v>130</v>
      </c>
      <c r="H5" s="1741" t="s">
        <v>131</v>
      </c>
    </row>
    <row r="6" spans="1:8" s="272" customFormat="1" ht="13.5" customHeight="1">
      <c r="A6" s="1740"/>
      <c r="B6" s="1742" t="s">
        <v>132</v>
      </c>
      <c r="C6" s="1744" t="s">
        <v>133</v>
      </c>
      <c r="D6" s="1746" t="s">
        <v>134</v>
      </c>
      <c r="E6" s="1748" t="s">
        <v>135</v>
      </c>
      <c r="F6" s="1750" t="s">
        <v>136</v>
      </c>
      <c r="G6" s="1752" t="s">
        <v>137</v>
      </c>
      <c r="H6" s="1741"/>
    </row>
    <row r="7" spans="1:8" s="283" customFormat="1" ht="13.5" customHeight="1" thickBot="1">
      <c r="A7" s="280"/>
      <c r="B7" s="1743"/>
      <c r="C7" s="1745"/>
      <c r="D7" s="1747"/>
      <c r="E7" s="1749"/>
      <c r="F7" s="1751"/>
      <c r="G7" s="1753"/>
      <c r="H7" s="281" t="s">
        <v>138</v>
      </c>
    </row>
    <row r="8" spans="1:8" ht="19.5" customHeight="1">
      <c r="A8" s="284" t="s">
        <v>32</v>
      </c>
      <c r="B8" s="285">
        <v>0</v>
      </c>
      <c r="C8" s="286">
        <v>753308</v>
      </c>
      <c r="D8" s="286">
        <v>359</v>
      </c>
      <c r="E8" s="286">
        <v>115533</v>
      </c>
      <c r="F8" s="287">
        <v>15743</v>
      </c>
      <c r="G8" s="288">
        <v>0</v>
      </c>
      <c r="H8" s="289">
        <f t="shared" ref="H8:H42" si="0">SUM(B8:G8)</f>
        <v>884943</v>
      </c>
    </row>
    <row r="9" spans="1:8" ht="19.5" customHeight="1">
      <c r="A9" s="291" t="s">
        <v>33</v>
      </c>
      <c r="B9" s="292">
        <v>308828</v>
      </c>
      <c r="C9" s="293">
        <v>0</v>
      </c>
      <c r="D9" s="293">
        <v>0</v>
      </c>
      <c r="E9" s="293">
        <v>49165</v>
      </c>
      <c r="F9" s="294">
        <v>11989</v>
      </c>
      <c r="G9" s="295">
        <v>0</v>
      </c>
      <c r="H9" s="296">
        <f t="shared" si="0"/>
        <v>369982</v>
      </c>
    </row>
    <row r="10" spans="1:8" ht="19.5" customHeight="1">
      <c r="A10" s="291" t="s">
        <v>34</v>
      </c>
      <c r="B10" s="292">
        <v>111634</v>
      </c>
      <c r="C10" s="293">
        <v>49820</v>
      </c>
      <c r="D10" s="293">
        <v>0</v>
      </c>
      <c r="E10" s="293">
        <v>33805</v>
      </c>
      <c r="F10" s="297">
        <v>1408</v>
      </c>
      <c r="G10" s="295">
        <v>140</v>
      </c>
      <c r="H10" s="296">
        <f t="shared" si="0"/>
        <v>196807</v>
      </c>
    </row>
    <row r="11" spans="1:8" ht="19.5" customHeight="1">
      <c r="A11" s="291" t="s">
        <v>35</v>
      </c>
      <c r="B11" s="292">
        <v>0</v>
      </c>
      <c r="C11" s="293">
        <v>75885</v>
      </c>
      <c r="D11" s="293">
        <v>1082</v>
      </c>
      <c r="E11" s="293">
        <v>12141</v>
      </c>
      <c r="F11" s="297">
        <v>839</v>
      </c>
      <c r="G11" s="295">
        <v>0</v>
      </c>
      <c r="H11" s="296">
        <f t="shared" si="0"/>
        <v>89947</v>
      </c>
    </row>
    <row r="12" spans="1:8" ht="19.5" customHeight="1" thickBot="1">
      <c r="A12" s="298" t="s">
        <v>36</v>
      </c>
      <c r="B12" s="299">
        <v>0</v>
      </c>
      <c r="C12" s="300">
        <v>52578</v>
      </c>
      <c r="D12" s="300">
        <v>2039</v>
      </c>
      <c r="E12" s="300">
        <v>14510</v>
      </c>
      <c r="F12" s="301">
        <v>232</v>
      </c>
      <c r="G12" s="302">
        <v>24</v>
      </c>
      <c r="H12" s="303">
        <f t="shared" si="0"/>
        <v>69383</v>
      </c>
    </row>
    <row r="13" spans="1:8" ht="19.5" customHeight="1">
      <c r="A13" s="284" t="s">
        <v>38</v>
      </c>
      <c r="B13" s="285">
        <v>0</v>
      </c>
      <c r="C13" s="304">
        <v>20059</v>
      </c>
      <c r="D13" s="304">
        <v>1042</v>
      </c>
      <c r="E13" s="304">
        <v>24479</v>
      </c>
      <c r="F13" s="294">
        <v>595</v>
      </c>
      <c r="G13" s="305">
        <v>48</v>
      </c>
      <c r="H13" s="306">
        <f t="shared" si="0"/>
        <v>46223</v>
      </c>
    </row>
    <row r="14" spans="1:8" ht="19.5" customHeight="1">
      <c r="A14" s="291" t="s">
        <v>118</v>
      </c>
      <c r="B14" s="292">
        <v>0</v>
      </c>
      <c r="C14" s="293">
        <v>79829</v>
      </c>
      <c r="D14" s="293">
        <v>6730</v>
      </c>
      <c r="E14" s="293">
        <v>8976</v>
      </c>
      <c r="F14" s="297">
        <v>2933</v>
      </c>
      <c r="G14" s="295">
        <v>0</v>
      </c>
      <c r="H14" s="296">
        <f t="shared" si="0"/>
        <v>98468</v>
      </c>
    </row>
    <row r="15" spans="1:8" ht="19.5" customHeight="1">
      <c r="A15" s="291" t="s">
        <v>40</v>
      </c>
      <c r="B15" s="292">
        <v>0</v>
      </c>
      <c r="C15" s="293">
        <v>43711</v>
      </c>
      <c r="D15" s="293">
        <v>2152</v>
      </c>
      <c r="E15" s="293">
        <v>12245</v>
      </c>
      <c r="F15" s="297">
        <v>303</v>
      </c>
      <c r="G15" s="295">
        <v>279</v>
      </c>
      <c r="H15" s="296">
        <f t="shared" si="0"/>
        <v>58690</v>
      </c>
    </row>
    <row r="16" spans="1:8" ht="19.5" customHeight="1">
      <c r="A16" s="291" t="s">
        <v>41</v>
      </c>
      <c r="B16" s="307">
        <v>0</v>
      </c>
      <c r="C16" s="308">
        <v>41874</v>
      </c>
      <c r="D16" s="308">
        <v>1854</v>
      </c>
      <c r="E16" s="308">
        <v>14372</v>
      </c>
      <c r="F16" s="309">
        <v>614</v>
      </c>
      <c r="G16" s="310">
        <v>47</v>
      </c>
      <c r="H16" s="311">
        <f t="shared" si="0"/>
        <v>58761</v>
      </c>
    </row>
    <row r="17" spans="1:8" ht="19.5" customHeight="1" thickBot="1">
      <c r="A17" s="312" t="s">
        <v>42</v>
      </c>
      <c r="B17" s="313">
        <v>0</v>
      </c>
      <c r="C17" s="314">
        <v>8556</v>
      </c>
      <c r="D17" s="314">
        <v>200</v>
      </c>
      <c r="E17" s="314">
        <v>3007</v>
      </c>
      <c r="F17" s="315">
        <v>200</v>
      </c>
      <c r="G17" s="316">
        <v>0</v>
      </c>
      <c r="H17" s="317">
        <f t="shared" si="0"/>
        <v>11963</v>
      </c>
    </row>
    <row r="18" spans="1:8" ht="19.5" customHeight="1">
      <c r="A18" s="284" t="s">
        <v>43</v>
      </c>
      <c r="B18" s="285">
        <v>0</v>
      </c>
      <c r="C18" s="304">
        <v>8046</v>
      </c>
      <c r="D18" s="304">
        <v>106</v>
      </c>
      <c r="E18" s="304">
        <v>3786</v>
      </c>
      <c r="F18" s="294">
        <v>127</v>
      </c>
      <c r="G18" s="305">
        <v>15</v>
      </c>
      <c r="H18" s="306">
        <f t="shared" si="0"/>
        <v>12080</v>
      </c>
    </row>
    <row r="19" spans="1:8" ht="19.5" customHeight="1">
      <c r="A19" s="291" t="s">
        <v>44</v>
      </c>
      <c r="B19" s="307">
        <v>0</v>
      </c>
      <c r="C19" s="308">
        <v>31757</v>
      </c>
      <c r="D19" s="308">
        <v>907</v>
      </c>
      <c r="E19" s="308">
        <v>10644</v>
      </c>
      <c r="F19" s="309">
        <v>800</v>
      </c>
      <c r="G19" s="310">
        <v>51</v>
      </c>
      <c r="H19" s="311">
        <f t="shared" si="0"/>
        <v>44159</v>
      </c>
    </row>
    <row r="20" spans="1:8" ht="19.5" customHeight="1">
      <c r="A20" s="291" t="s">
        <v>45</v>
      </c>
      <c r="B20" s="318">
        <v>0</v>
      </c>
      <c r="C20" s="293">
        <v>45608</v>
      </c>
      <c r="D20" s="293">
        <v>0</v>
      </c>
      <c r="E20" s="293">
        <v>16468</v>
      </c>
      <c r="F20" s="297">
        <v>687</v>
      </c>
      <c r="G20" s="295">
        <v>0</v>
      </c>
      <c r="H20" s="296">
        <f t="shared" si="0"/>
        <v>62763</v>
      </c>
    </row>
    <row r="21" spans="1:8" ht="19.5" customHeight="1">
      <c r="A21" s="291" t="s">
        <v>46</v>
      </c>
      <c r="B21" s="318">
        <v>0</v>
      </c>
      <c r="C21" s="293">
        <v>44813</v>
      </c>
      <c r="D21" s="293">
        <v>1507</v>
      </c>
      <c r="E21" s="293">
        <v>11957</v>
      </c>
      <c r="F21" s="297">
        <v>1123</v>
      </c>
      <c r="G21" s="295">
        <v>0</v>
      </c>
      <c r="H21" s="296">
        <f t="shared" si="0"/>
        <v>59400</v>
      </c>
    </row>
    <row r="22" spans="1:8" ht="19.5" customHeight="1" thickBot="1">
      <c r="A22" s="298" t="s">
        <v>47</v>
      </c>
      <c r="B22" s="299">
        <v>0</v>
      </c>
      <c r="C22" s="300">
        <v>21516</v>
      </c>
      <c r="D22" s="300">
        <v>457</v>
      </c>
      <c r="E22" s="300">
        <v>2788</v>
      </c>
      <c r="F22" s="301">
        <v>472</v>
      </c>
      <c r="G22" s="302">
        <v>33</v>
      </c>
      <c r="H22" s="303">
        <f t="shared" si="0"/>
        <v>25266</v>
      </c>
    </row>
    <row r="23" spans="1:8" ht="19.5" customHeight="1">
      <c r="A23" s="284" t="s">
        <v>48</v>
      </c>
      <c r="B23" s="285">
        <v>0</v>
      </c>
      <c r="C23" s="304">
        <v>25008</v>
      </c>
      <c r="D23" s="304">
        <v>395</v>
      </c>
      <c r="E23" s="304">
        <v>9377</v>
      </c>
      <c r="F23" s="294">
        <v>648</v>
      </c>
      <c r="G23" s="305">
        <v>0</v>
      </c>
      <c r="H23" s="306">
        <f t="shared" si="0"/>
        <v>35428</v>
      </c>
    </row>
    <row r="24" spans="1:8" ht="19.5" customHeight="1">
      <c r="A24" s="291" t="s">
        <v>49</v>
      </c>
      <c r="B24" s="292">
        <v>0</v>
      </c>
      <c r="C24" s="293">
        <v>23325</v>
      </c>
      <c r="D24" s="293">
        <v>291</v>
      </c>
      <c r="E24" s="293">
        <v>7757</v>
      </c>
      <c r="F24" s="297">
        <v>371</v>
      </c>
      <c r="G24" s="295">
        <v>0</v>
      </c>
      <c r="H24" s="296">
        <f t="shared" si="0"/>
        <v>31744</v>
      </c>
    </row>
    <row r="25" spans="1:8" ht="19.5" customHeight="1">
      <c r="A25" s="291" t="s">
        <v>50</v>
      </c>
      <c r="B25" s="292">
        <v>0</v>
      </c>
      <c r="C25" s="293">
        <v>8264</v>
      </c>
      <c r="D25" s="293">
        <v>216</v>
      </c>
      <c r="E25" s="293">
        <v>2629</v>
      </c>
      <c r="F25" s="297">
        <v>264</v>
      </c>
      <c r="G25" s="295">
        <v>0</v>
      </c>
      <c r="H25" s="296">
        <f t="shared" si="0"/>
        <v>11373</v>
      </c>
    </row>
    <row r="26" spans="1:8" ht="19.5" customHeight="1" thickBot="1">
      <c r="A26" s="319" t="s">
        <v>51</v>
      </c>
      <c r="B26" s="320">
        <v>0</v>
      </c>
      <c r="C26" s="321">
        <v>16291</v>
      </c>
      <c r="D26" s="321">
        <v>270</v>
      </c>
      <c r="E26" s="321">
        <v>5043</v>
      </c>
      <c r="F26" s="322">
        <v>286</v>
      </c>
      <c r="G26" s="323">
        <v>0</v>
      </c>
      <c r="H26" s="324">
        <f t="shared" si="0"/>
        <v>21890</v>
      </c>
    </row>
    <row r="27" spans="1:8" ht="19.5" customHeight="1" thickBot="1">
      <c r="A27" s="325" t="s">
        <v>52</v>
      </c>
      <c r="B27" s="326">
        <f t="shared" ref="B27:G27" si="1">SUM(B8:B26)</f>
        <v>420462</v>
      </c>
      <c r="C27" s="327">
        <f t="shared" si="1"/>
        <v>1350248</v>
      </c>
      <c r="D27" s="327">
        <f t="shared" si="1"/>
        <v>19607</v>
      </c>
      <c r="E27" s="327">
        <f t="shared" si="1"/>
        <v>358682</v>
      </c>
      <c r="F27" s="328">
        <f t="shared" si="1"/>
        <v>39634</v>
      </c>
      <c r="G27" s="329">
        <f t="shared" si="1"/>
        <v>637</v>
      </c>
      <c r="H27" s="330">
        <f t="shared" si="0"/>
        <v>2189270</v>
      </c>
    </row>
    <row r="28" spans="1:8" ht="19.5" customHeight="1">
      <c r="A28" s="284" t="s">
        <v>54</v>
      </c>
      <c r="B28" s="331">
        <v>0</v>
      </c>
      <c r="C28" s="304">
        <v>5148</v>
      </c>
      <c r="D28" s="304">
        <v>255</v>
      </c>
      <c r="E28" s="304">
        <v>2046</v>
      </c>
      <c r="F28" s="294">
        <v>0</v>
      </c>
      <c r="G28" s="305">
        <v>0</v>
      </c>
      <c r="H28" s="306">
        <f t="shared" si="0"/>
        <v>7449</v>
      </c>
    </row>
    <row r="29" spans="1:8" ht="19.5" customHeight="1">
      <c r="A29" s="291" t="s">
        <v>55</v>
      </c>
      <c r="B29" s="292">
        <v>0</v>
      </c>
      <c r="C29" s="293">
        <v>8510</v>
      </c>
      <c r="D29" s="293">
        <v>428</v>
      </c>
      <c r="E29" s="293">
        <v>2147</v>
      </c>
      <c r="F29" s="297">
        <v>642</v>
      </c>
      <c r="G29" s="295">
        <v>0</v>
      </c>
      <c r="H29" s="296">
        <f t="shared" si="0"/>
        <v>11727</v>
      </c>
    </row>
    <row r="30" spans="1:8" ht="19.5" customHeight="1">
      <c r="A30" s="291" t="s">
        <v>56</v>
      </c>
      <c r="B30" s="307">
        <v>0</v>
      </c>
      <c r="C30" s="308">
        <v>6431</v>
      </c>
      <c r="D30" s="308">
        <v>348</v>
      </c>
      <c r="E30" s="308">
        <v>2070</v>
      </c>
      <c r="F30" s="309">
        <v>60</v>
      </c>
      <c r="G30" s="310">
        <v>12</v>
      </c>
      <c r="H30" s="311">
        <f t="shared" si="0"/>
        <v>8921</v>
      </c>
    </row>
    <row r="31" spans="1:8" ht="19.5" customHeight="1" thickBot="1">
      <c r="A31" s="298" t="s">
        <v>57</v>
      </c>
      <c r="B31" s="299">
        <v>0</v>
      </c>
      <c r="C31" s="300">
        <v>4669</v>
      </c>
      <c r="D31" s="300">
        <v>291</v>
      </c>
      <c r="E31" s="300">
        <v>2050</v>
      </c>
      <c r="F31" s="301">
        <v>85</v>
      </c>
      <c r="G31" s="302">
        <v>9</v>
      </c>
      <c r="H31" s="303">
        <f t="shared" si="0"/>
        <v>7104</v>
      </c>
    </row>
    <row r="32" spans="1:8" ht="19.5" customHeight="1">
      <c r="A32" s="284" t="s">
        <v>58</v>
      </c>
      <c r="B32" s="285">
        <v>0</v>
      </c>
      <c r="C32" s="304">
        <v>2240</v>
      </c>
      <c r="D32" s="304">
        <v>63</v>
      </c>
      <c r="E32" s="304">
        <v>406</v>
      </c>
      <c r="F32" s="294">
        <v>8</v>
      </c>
      <c r="G32" s="305">
        <v>3</v>
      </c>
      <c r="H32" s="306">
        <f t="shared" si="0"/>
        <v>2720</v>
      </c>
    </row>
    <row r="33" spans="1:8" ht="19.5" customHeight="1">
      <c r="A33" s="291" t="s">
        <v>59</v>
      </c>
      <c r="B33" s="292">
        <v>0</v>
      </c>
      <c r="C33" s="293">
        <v>3791</v>
      </c>
      <c r="D33" s="293">
        <v>114</v>
      </c>
      <c r="E33" s="293">
        <v>964</v>
      </c>
      <c r="F33" s="297">
        <v>18</v>
      </c>
      <c r="G33" s="295">
        <v>5</v>
      </c>
      <c r="H33" s="296">
        <f t="shared" si="0"/>
        <v>4892</v>
      </c>
    </row>
    <row r="34" spans="1:8" ht="19.5" customHeight="1">
      <c r="A34" s="291" t="s">
        <v>60</v>
      </c>
      <c r="B34" s="292">
        <v>0</v>
      </c>
      <c r="C34" s="293">
        <v>2262</v>
      </c>
      <c r="D34" s="293">
        <v>77</v>
      </c>
      <c r="E34" s="293">
        <v>633</v>
      </c>
      <c r="F34" s="297">
        <v>15</v>
      </c>
      <c r="G34" s="295">
        <v>4</v>
      </c>
      <c r="H34" s="296">
        <f t="shared" si="0"/>
        <v>2991</v>
      </c>
    </row>
    <row r="35" spans="1:8" ht="19.5" customHeight="1">
      <c r="A35" s="291" t="s">
        <v>61</v>
      </c>
      <c r="B35" s="292">
        <v>0</v>
      </c>
      <c r="C35" s="293">
        <v>2534</v>
      </c>
      <c r="D35" s="293">
        <v>35</v>
      </c>
      <c r="E35" s="293">
        <v>539</v>
      </c>
      <c r="F35" s="297">
        <v>12</v>
      </c>
      <c r="G35" s="295">
        <v>4</v>
      </c>
      <c r="H35" s="296">
        <f t="shared" si="0"/>
        <v>3124</v>
      </c>
    </row>
    <row r="36" spans="1:8" ht="19.5" customHeight="1" thickBot="1">
      <c r="A36" s="298" t="s">
        <v>62</v>
      </c>
      <c r="B36" s="299">
        <v>0</v>
      </c>
      <c r="C36" s="300">
        <v>3676</v>
      </c>
      <c r="D36" s="300">
        <v>31</v>
      </c>
      <c r="E36" s="300">
        <v>1269</v>
      </c>
      <c r="F36" s="301">
        <v>34</v>
      </c>
      <c r="G36" s="302">
        <v>0</v>
      </c>
      <c r="H36" s="303">
        <f t="shared" si="0"/>
        <v>5010</v>
      </c>
    </row>
    <row r="37" spans="1:8" ht="19.5" customHeight="1">
      <c r="A37" s="284" t="s">
        <v>63</v>
      </c>
      <c r="B37" s="285">
        <v>0</v>
      </c>
      <c r="C37" s="304">
        <v>10264</v>
      </c>
      <c r="D37" s="304">
        <v>107</v>
      </c>
      <c r="E37" s="304">
        <v>1284</v>
      </c>
      <c r="F37" s="294">
        <v>186</v>
      </c>
      <c r="G37" s="305">
        <v>0</v>
      </c>
      <c r="H37" s="306">
        <f t="shared" si="0"/>
        <v>11841</v>
      </c>
    </row>
    <row r="38" spans="1:8" ht="19.5" customHeight="1">
      <c r="A38" s="291" t="s">
        <v>64</v>
      </c>
      <c r="B38" s="292">
        <v>0</v>
      </c>
      <c r="C38" s="293">
        <v>1771</v>
      </c>
      <c r="D38" s="293">
        <v>1</v>
      </c>
      <c r="E38" s="293">
        <v>248</v>
      </c>
      <c r="F38" s="297">
        <v>76</v>
      </c>
      <c r="G38" s="295">
        <v>0</v>
      </c>
      <c r="H38" s="296">
        <f t="shared" si="0"/>
        <v>2096</v>
      </c>
    </row>
    <row r="39" spans="1:8" ht="19.5" customHeight="1">
      <c r="A39" s="291" t="s">
        <v>65</v>
      </c>
      <c r="B39" s="292">
        <v>0</v>
      </c>
      <c r="C39" s="293">
        <v>7743</v>
      </c>
      <c r="D39" s="293">
        <v>229</v>
      </c>
      <c r="E39" s="293">
        <v>984</v>
      </c>
      <c r="F39" s="297">
        <v>66</v>
      </c>
      <c r="G39" s="295">
        <v>0</v>
      </c>
      <c r="H39" s="296">
        <f t="shared" si="0"/>
        <v>9022</v>
      </c>
    </row>
    <row r="40" spans="1:8" ht="19.5" customHeight="1">
      <c r="A40" s="291" t="s">
        <v>66</v>
      </c>
      <c r="B40" s="292">
        <v>0</v>
      </c>
      <c r="C40" s="293">
        <v>7583</v>
      </c>
      <c r="D40" s="293">
        <v>0</v>
      </c>
      <c r="E40" s="293">
        <v>2436</v>
      </c>
      <c r="F40" s="297">
        <v>38</v>
      </c>
      <c r="G40" s="295">
        <v>0</v>
      </c>
      <c r="H40" s="296">
        <f t="shared" si="0"/>
        <v>10057</v>
      </c>
    </row>
    <row r="41" spans="1:8" ht="19.5" customHeight="1" thickBot="1">
      <c r="A41" s="298" t="s">
        <v>67</v>
      </c>
      <c r="B41" s="313">
        <v>0</v>
      </c>
      <c r="C41" s="314">
        <v>596</v>
      </c>
      <c r="D41" s="314">
        <v>0</v>
      </c>
      <c r="E41" s="314">
        <v>245</v>
      </c>
      <c r="F41" s="315">
        <v>67</v>
      </c>
      <c r="G41" s="316">
        <v>1</v>
      </c>
      <c r="H41" s="317">
        <f t="shared" si="0"/>
        <v>909</v>
      </c>
    </row>
    <row r="42" spans="1:8" ht="19.5" customHeight="1" thickBot="1">
      <c r="A42" s="332" t="s">
        <v>68</v>
      </c>
      <c r="B42" s="326">
        <f t="shared" ref="B42:G42" si="2">SUM(B28:B41)</f>
        <v>0</v>
      </c>
      <c r="C42" s="333">
        <f t="shared" si="2"/>
        <v>67218</v>
      </c>
      <c r="D42" s="333">
        <f t="shared" si="2"/>
        <v>1979</v>
      </c>
      <c r="E42" s="333">
        <f t="shared" si="2"/>
        <v>17321</v>
      </c>
      <c r="F42" s="334">
        <f t="shared" si="2"/>
        <v>1307</v>
      </c>
      <c r="G42" s="335">
        <f t="shared" si="2"/>
        <v>38</v>
      </c>
      <c r="H42" s="330">
        <f t="shared" si="0"/>
        <v>87863</v>
      </c>
    </row>
    <row r="43" spans="1:8" ht="19.5" customHeight="1" thickBot="1">
      <c r="A43" s="336" t="s">
        <v>139</v>
      </c>
      <c r="B43" s="337">
        <f>SUM(B27+B42)</f>
        <v>420462</v>
      </c>
      <c r="C43" s="338">
        <v>1417466</v>
      </c>
      <c r="D43" s="338">
        <v>21586</v>
      </c>
      <c r="E43" s="333">
        <v>376003</v>
      </c>
      <c r="F43" s="339">
        <v>40941</v>
      </c>
      <c r="G43" s="340">
        <v>675</v>
      </c>
      <c r="H43" s="341">
        <f>SUM(H42,H27)</f>
        <v>2277133</v>
      </c>
    </row>
    <row r="44" spans="1:8" s="342" customFormat="1" ht="16.5" customHeight="1"/>
    <row r="45" spans="1:8" s="342" customFormat="1" ht="16.5" customHeight="1"/>
    <row r="46" spans="1:8" s="342" customFormat="1" ht="16.5" customHeight="1"/>
    <row r="47" spans="1:8" s="342" customFormat="1" ht="16.5" customHeight="1"/>
    <row r="48" spans="1:8" ht="16.5" customHeight="1"/>
    <row r="49" ht="16.5" customHeight="1"/>
    <row r="50" ht="16.5" customHeight="1"/>
    <row r="51" ht="16.5" customHeight="1"/>
    <row r="52" ht="16.5" customHeight="1"/>
    <row r="53" ht="16.5" customHeight="1"/>
    <row r="54" ht="16.5" customHeight="1"/>
    <row r="55" ht="16.5" customHeight="1"/>
    <row r="56" ht="16.5" customHeight="1"/>
    <row r="57" ht="16.5" customHeight="1"/>
    <row r="58" ht="16.5" customHeight="1"/>
    <row r="59" ht="16.5" customHeight="1"/>
    <row r="60" ht="16.5" customHeight="1"/>
    <row r="61" ht="16.5" customHeight="1"/>
    <row r="62" ht="16.5" customHeight="1"/>
    <row r="63" ht="16.5" customHeight="1"/>
    <row r="64" ht="16.5" customHeight="1"/>
    <row r="65" spans="1:2" ht="16.5" customHeight="1"/>
    <row r="66" spans="1:2" ht="16.5" customHeight="1"/>
    <row r="67" spans="1:2" ht="16.5" customHeight="1"/>
    <row r="68" spans="1:2" ht="16.5" customHeight="1">
      <c r="A68" s="345"/>
      <c r="B68" s="290"/>
    </row>
  </sheetData>
  <mergeCells count="8">
    <mergeCell ref="A5:A6"/>
    <mergeCell ref="H5:H6"/>
    <mergeCell ref="B6:B7"/>
    <mergeCell ref="C6:C7"/>
    <mergeCell ref="D6:D7"/>
    <mergeCell ref="E6:E7"/>
    <mergeCell ref="F6:F7"/>
    <mergeCell ref="G6:G7"/>
  </mergeCells>
  <phoneticPr fontId="11"/>
  <conditionalFormatting sqref="B27:G27">
    <cfRule type="expression" dxfId="33" priority="4" stopIfTrue="1">
      <formula>NOT(SUM(B8:B26))</formula>
    </cfRule>
  </conditionalFormatting>
  <conditionalFormatting sqref="H8:H43">
    <cfRule type="expression" dxfId="32" priority="3" stopIfTrue="1">
      <formula>NOT(SUM(B8:G8))</formula>
    </cfRule>
  </conditionalFormatting>
  <conditionalFormatting sqref="C42:G42">
    <cfRule type="expression" dxfId="31" priority="2" stopIfTrue="1">
      <formula>NOT(SUM(C28:C41))</formula>
    </cfRule>
  </conditionalFormatting>
  <conditionalFormatting sqref="B8:H43">
    <cfRule type="cellIs" dxfId="30" priority="1" operator="equal">
      <formula>0</formula>
    </cfRule>
  </conditionalFormatting>
  <pageMargins left="0.7" right="0.7" top="0.75" bottom="0.75" header="0.3" footer="0.3"/>
  <pageSetup paperSize="9" scale="95"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1"/>
  <sheetViews>
    <sheetView topLeftCell="A22" zoomScaleNormal="100" zoomScaleSheetLayoutView="100" workbookViewId="0">
      <selection activeCell="AB10" sqref="AB10"/>
    </sheetView>
  </sheetViews>
  <sheetFormatPr defaultColWidth="9" defaultRowHeight="13.5"/>
  <cols>
    <col min="1" max="1" width="10.625" style="470" customWidth="1"/>
    <col min="2" max="2" width="6.875" style="360" customWidth="1"/>
    <col min="3" max="12" width="6.875" style="347" customWidth="1"/>
    <col min="13" max="21" width="6.625" style="347" customWidth="1"/>
    <col min="22" max="23" width="5.875" style="347" customWidth="1"/>
    <col min="24" max="25" width="6.625" style="347" customWidth="1"/>
    <col min="26" max="26" width="6" style="347" customWidth="1"/>
    <col min="27" max="16384" width="9" style="347"/>
  </cols>
  <sheetData>
    <row r="1" spans="1:26" ht="16.5" customHeight="1">
      <c r="A1" s="346"/>
      <c r="B1" s="346"/>
      <c r="C1" s="346"/>
      <c r="D1" s="346"/>
      <c r="J1" s="348"/>
      <c r="K1" s="348"/>
      <c r="L1" s="348"/>
      <c r="M1" s="348"/>
      <c r="N1" s="348"/>
      <c r="O1" s="348"/>
    </row>
    <row r="2" spans="1:26" ht="9" customHeight="1">
      <c r="A2" s="346"/>
      <c r="B2" s="346"/>
      <c r="C2" s="346"/>
      <c r="D2" s="346"/>
      <c r="J2" s="348"/>
      <c r="K2" s="348"/>
      <c r="L2" s="348"/>
      <c r="M2" s="348"/>
      <c r="N2" s="348"/>
      <c r="O2" s="348"/>
    </row>
    <row r="3" spans="1:26" s="352" customFormat="1" ht="16.5" customHeight="1" thickBot="1">
      <c r="A3" s="349" t="s">
        <v>140</v>
      </c>
      <c r="B3" s="350"/>
      <c r="C3" s="351"/>
      <c r="T3" s="353"/>
      <c r="U3" s="353"/>
      <c r="V3" s="353"/>
      <c r="W3" s="353"/>
      <c r="X3" s="353"/>
      <c r="Y3" s="353"/>
      <c r="Z3" s="354" t="s">
        <v>141</v>
      </c>
    </row>
    <row r="4" spans="1:26" s="360" customFormat="1" ht="16.5" customHeight="1" thickBot="1">
      <c r="A4" s="355"/>
      <c r="B4" s="356" t="s">
        <v>104</v>
      </c>
      <c r="C4" s="357"/>
      <c r="D4" s="358"/>
      <c r="E4" s="1758" t="s">
        <v>142</v>
      </c>
      <c r="F4" s="1758"/>
      <c r="G4" s="1758"/>
      <c r="H4" s="1758"/>
      <c r="I4" s="1758"/>
      <c r="J4" s="1758"/>
      <c r="K4" s="1758"/>
      <c r="L4" s="1758"/>
      <c r="M4" s="1758"/>
      <c r="N4" s="1758"/>
      <c r="O4" s="1758"/>
      <c r="P4" s="1758"/>
      <c r="Q4" s="1758"/>
      <c r="R4" s="1758"/>
      <c r="S4" s="1758"/>
      <c r="T4" s="1758"/>
      <c r="U4" s="1758"/>
      <c r="V4" s="1758"/>
      <c r="W4" s="1758"/>
      <c r="X4" s="1758"/>
      <c r="Y4" s="358"/>
      <c r="Z4" s="359"/>
    </row>
    <row r="5" spans="1:26" s="364" customFormat="1" ht="16.5" customHeight="1">
      <c r="A5" s="361"/>
      <c r="B5" s="1759" t="s">
        <v>143</v>
      </c>
      <c r="C5" s="1760" t="s">
        <v>144</v>
      </c>
      <c r="D5" s="1761"/>
      <c r="E5" s="1761"/>
      <c r="F5" s="1761"/>
      <c r="G5" s="1762"/>
      <c r="H5" s="1760" t="s">
        <v>145</v>
      </c>
      <c r="I5" s="1761"/>
      <c r="J5" s="1761"/>
      <c r="K5" s="1761"/>
      <c r="L5" s="1762"/>
      <c r="M5" s="1760" t="s">
        <v>146</v>
      </c>
      <c r="N5" s="1761"/>
      <c r="O5" s="1761"/>
      <c r="P5" s="1761"/>
      <c r="Q5" s="1761"/>
      <c r="R5" s="1762"/>
      <c r="S5" s="362" t="s">
        <v>129</v>
      </c>
      <c r="T5" s="363" t="s">
        <v>130</v>
      </c>
      <c r="U5" s="1763" t="s">
        <v>147</v>
      </c>
      <c r="V5" s="1764"/>
      <c r="W5" s="1764"/>
      <c r="X5" s="1764"/>
      <c r="Y5" s="1762"/>
      <c r="Z5" s="362" t="s">
        <v>93</v>
      </c>
    </row>
    <row r="6" spans="1:26" s="364" customFormat="1" ht="16.5" customHeight="1">
      <c r="A6" s="365" t="s">
        <v>149</v>
      </c>
      <c r="B6" s="1759"/>
      <c r="C6" s="366"/>
      <c r="D6" s="367"/>
      <c r="E6" s="367"/>
      <c r="F6" s="366"/>
      <c r="G6" s="368"/>
      <c r="H6" s="369"/>
      <c r="I6" s="367"/>
      <c r="J6" s="1765" t="s">
        <v>150</v>
      </c>
      <c r="K6" s="367"/>
      <c r="L6" s="368"/>
      <c r="M6" s="370"/>
      <c r="N6" s="367"/>
      <c r="O6" s="366"/>
      <c r="P6" s="367"/>
      <c r="Q6" s="371"/>
      <c r="R6" s="368"/>
      <c r="S6" s="1768" t="s">
        <v>151</v>
      </c>
      <c r="T6" s="372" t="s">
        <v>152</v>
      </c>
      <c r="U6" s="1769" t="s">
        <v>153</v>
      </c>
      <c r="V6" s="1754" t="s">
        <v>154</v>
      </c>
      <c r="W6" s="1754" t="s">
        <v>155</v>
      </c>
      <c r="X6" s="373"/>
      <c r="Y6" s="374"/>
      <c r="Z6" s="1757" t="s">
        <v>156</v>
      </c>
    </row>
    <row r="7" spans="1:26" s="364" customFormat="1" ht="16.5" customHeight="1">
      <c r="A7" s="361"/>
      <c r="B7" s="1759"/>
      <c r="C7" s="366" t="s">
        <v>157</v>
      </c>
      <c r="D7" s="375" t="s">
        <v>158</v>
      </c>
      <c r="E7" s="375" t="s">
        <v>159</v>
      </c>
      <c r="F7" s="366" t="s">
        <v>160</v>
      </c>
      <c r="G7" s="368" t="s">
        <v>161</v>
      </c>
      <c r="H7" s="369" t="s">
        <v>162</v>
      </c>
      <c r="I7" s="375" t="s">
        <v>163</v>
      </c>
      <c r="J7" s="1766"/>
      <c r="K7" s="375" t="s">
        <v>160</v>
      </c>
      <c r="L7" s="368" t="s">
        <v>161</v>
      </c>
      <c r="M7" s="376" t="s">
        <v>164</v>
      </c>
      <c r="N7" s="375" t="s">
        <v>165</v>
      </c>
      <c r="O7" s="366" t="s">
        <v>166</v>
      </c>
      <c r="P7" s="375" t="s">
        <v>167</v>
      </c>
      <c r="Q7" s="377" t="s">
        <v>168</v>
      </c>
      <c r="R7" s="368" t="s">
        <v>161</v>
      </c>
      <c r="S7" s="1768"/>
      <c r="T7" s="372" t="s">
        <v>169</v>
      </c>
      <c r="U7" s="1770"/>
      <c r="V7" s="1755"/>
      <c r="W7" s="1755"/>
      <c r="X7" s="378" t="s">
        <v>168</v>
      </c>
      <c r="Y7" s="368" t="s">
        <v>161</v>
      </c>
      <c r="Z7" s="1757"/>
    </row>
    <row r="8" spans="1:26" s="364" customFormat="1" ht="16.5" customHeight="1" thickBot="1">
      <c r="A8" s="379"/>
      <c r="B8" s="380" t="s">
        <v>170</v>
      </c>
      <c r="C8" s="381" t="s">
        <v>171</v>
      </c>
      <c r="D8" s="382" t="s">
        <v>172</v>
      </c>
      <c r="E8" s="383"/>
      <c r="F8" s="384"/>
      <c r="G8" s="385"/>
      <c r="H8" s="386"/>
      <c r="I8" s="383"/>
      <c r="J8" s="1767"/>
      <c r="K8" s="383"/>
      <c r="L8" s="385"/>
      <c r="M8" s="387"/>
      <c r="N8" s="383"/>
      <c r="O8" s="384"/>
      <c r="P8" s="383"/>
      <c r="Q8" s="388"/>
      <c r="R8" s="385"/>
      <c r="S8" s="389"/>
      <c r="T8" s="390"/>
      <c r="U8" s="1771"/>
      <c r="V8" s="1756"/>
      <c r="W8" s="1756"/>
      <c r="X8" s="391"/>
      <c r="Y8" s="392"/>
      <c r="Z8" s="389"/>
    </row>
    <row r="9" spans="1:26" ht="19.5" customHeight="1">
      <c r="A9" s="393" t="s">
        <v>173</v>
      </c>
      <c r="B9" s="394">
        <v>115533</v>
      </c>
      <c r="C9" s="395" t="s">
        <v>71</v>
      </c>
      <c r="D9" s="396" t="s">
        <v>71</v>
      </c>
      <c r="E9" s="396">
        <v>4044</v>
      </c>
      <c r="F9" s="395">
        <v>9911</v>
      </c>
      <c r="G9" s="397">
        <f t="shared" ref="G9:G27" si="0">SUM(C9:F9)</f>
        <v>13955</v>
      </c>
      <c r="H9" s="398" t="s">
        <v>71</v>
      </c>
      <c r="I9" s="399" t="s">
        <v>71</v>
      </c>
      <c r="J9" s="400" t="s">
        <v>71</v>
      </c>
      <c r="K9" s="401">
        <v>25677</v>
      </c>
      <c r="L9" s="402">
        <f>SUM(H9:K9)</f>
        <v>25677</v>
      </c>
      <c r="M9" s="403" t="s">
        <v>71</v>
      </c>
      <c r="N9" s="399" t="s">
        <v>71</v>
      </c>
      <c r="O9" s="399" t="s">
        <v>71</v>
      </c>
      <c r="P9" s="399" t="s">
        <v>71</v>
      </c>
      <c r="Q9" s="399">
        <v>929</v>
      </c>
      <c r="R9" s="402">
        <f t="shared" ref="R9:R27" si="1">SUM(M9:Q9)</f>
        <v>929</v>
      </c>
      <c r="S9" s="404">
        <v>474</v>
      </c>
      <c r="T9" s="395">
        <v>16683</v>
      </c>
      <c r="U9" s="405">
        <v>49485</v>
      </c>
      <c r="V9" s="406">
        <v>0</v>
      </c>
      <c r="W9" s="406">
        <v>0</v>
      </c>
      <c r="X9" s="399">
        <v>0</v>
      </c>
      <c r="Y9" s="402">
        <f t="shared" ref="Y9:Y27" si="2">SUM(U9:X9)</f>
        <v>49485</v>
      </c>
      <c r="Z9" s="404">
        <v>8330</v>
      </c>
    </row>
    <row r="10" spans="1:26" ht="19.5" customHeight="1">
      <c r="A10" s="407" t="s">
        <v>174</v>
      </c>
      <c r="B10" s="408">
        <v>49165</v>
      </c>
      <c r="C10" s="409">
        <v>2977</v>
      </c>
      <c r="D10" s="410">
        <v>4220</v>
      </c>
      <c r="E10" s="410">
        <v>2749</v>
      </c>
      <c r="F10" s="409">
        <v>0</v>
      </c>
      <c r="G10" s="411">
        <f t="shared" si="0"/>
        <v>9946</v>
      </c>
      <c r="H10" s="412" t="s">
        <v>71</v>
      </c>
      <c r="I10" s="413" t="s">
        <v>71</v>
      </c>
      <c r="J10" s="410" t="s">
        <v>71</v>
      </c>
      <c r="K10" s="410">
        <v>9894</v>
      </c>
      <c r="L10" s="411">
        <f t="shared" ref="L10:L27" si="3">SUM(H10:K10)</f>
        <v>9894</v>
      </c>
      <c r="M10" s="412">
        <v>65</v>
      </c>
      <c r="N10" s="410">
        <v>0</v>
      </c>
      <c r="O10" s="410">
        <v>0</v>
      </c>
      <c r="P10" s="410">
        <v>9268</v>
      </c>
      <c r="Q10" s="410">
        <v>0</v>
      </c>
      <c r="R10" s="411">
        <f t="shared" si="1"/>
        <v>9333</v>
      </c>
      <c r="S10" s="414">
        <v>0</v>
      </c>
      <c r="T10" s="409">
        <v>5527</v>
      </c>
      <c r="U10" s="412">
        <v>14136</v>
      </c>
      <c r="V10" s="410">
        <v>0</v>
      </c>
      <c r="W10" s="410">
        <v>0</v>
      </c>
      <c r="X10" s="410">
        <v>0</v>
      </c>
      <c r="Y10" s="402">
        <f t="shared" si="2"/>
        <v>14136</v>
      </c>
      <c r="Z10" s="414">
        <v>329</v>
      </c>
    </row>
    <row r="11" spans="1:26" ht="19.5" customHeight="1">
      <c r="A11" s="415" t="s">
        <v>34</v>
      </c>
      <c r="B11" s="408">
        <v>33805</v>
      </c>
      <c r="C11" s="409">
        <v>654</v>
      </c>
      <c r="D11" s="401">
        <v>1131</v>
      </c>
      <c r="E11" s="401">
        <v>647</v>
      </c>
      <c r="F11" s="409">
        <v>0</v>
      </c>
      <c r="G11" s="402">
        <f t="shared" si="0"/>
        <v>2432</v>
      </c>
      <c r="H11" s="416">
        <v>1610</v>
      </c>
      <c r="I11" s="417">
        <v>1040</v>
      </c>
      <c r="J11" s="410">
        <v>983</v>
      </c>
      <c r="K11" s="410">
        <v>0</v>
      </c>
      <c r="L11" s="411">
        <f t="shared" si="3"/>
        <v>3633</v>
      </c>
      <c r="M11" s="412">
        <v>5164</v>
      </c>
      <c r="N11" s="410">
        <v>7099</v>
      </c>
      <c r="O11" s="410">
        <v>64</v>
      </c>
      <c r="P11" s="410">
        <v>3792</v>
      </c>
      <c r="Q11" s="410">
        <v>0</v>
      </c>
      <c r="R11" s="411">
        <f t="shared" si="1"/>
        <v>16119</v>
      </c>
      <c r="S11" s="414">
        <v>2510</v>
      </c>
      <c r="T11" s="409">
        <v>1603</v>
      </c>
      <c r="U11" s="412">
        <v>6633</v>
      </c>
      <c r="V11" s="410">
        <v>0</v>
      </c>
      <c r="W11" s="410">
        <v>0</v>
      </c>
      <c r="X11" s="410">
        <v>0</v>
      </c>
      <c r="Y11" s="402">
        <f t="shared" si="2"/>
        <v>6633</v>
      </c>
      <c r="Z11" s="414">
        <v>875</v>
      </c>
    </row>
    <row r="12" spans="1:26" ht="19.5" customHeight="1">
      <c r="A12" s="415" t="s">
        <v>175</v>
      </c>
      <c r="B12" s="408">
        <v>12141</v>
      </c>
      <c r="C12" s="409">
        <v>506</v>
      </c>
      <c r="D12" s="410">
        <v>776</v>
      </c>
      <c r="E12" s="410">
        <v>0</v>
      </c>
      <c r="F12" s="409">
        <v>0</v>
      </c>
      <c r="G12" s="411">
        <f t="shared" si="0"/>
        <v>1282</v>
      </c>
      <c r="H12" s="412">
        <v>1203</v>
      </c>
      <c r="I12" s="413">
        <v>890</v>
      </c>
      <c r="J12" s="410">
        <v>568</v>
      </c>
      <c r="K12" s="410">
        <v>0</v>
      </c>
      <c r="L12" s="411">
        <f t="shared" si="3"/>
        <v>2661</v>
      </c>
      <c r="M12" s="412">
        <v>0</v>
      </c>
      <c r="N12" s="410">
        <v>0</v>
      </c>
      <c r="O12" s="410">
        <v>0</v>
      </c>
      <c r="P12" s="410">
        <v>0</v>
      </c>
      <c r="Q12" s="410">
        <v>0</v>
      </c>
      <c r="R12" s="411">
        <f t="shared" si="1"/>
        <v>0</v>
      </c>
      <c r="S12" s="414">
        <v>0</v>
      </c>
      <c r="T12" s="409">
        <v>1634</v>
      </c>
      <c r="U12" s="412">
        <v>2939</v>
      </c>
      <c r="V12" s="410">
        <v>0</v>
      </c>
      <c r="W12" s="410">
        <v>3466</v>
      </c>
      <c r="X12" s="410">
        <v>0</v>
      </c>
      <c r="Y12" s="402">
        <f t="shared" si="2"/>
        <v>6405</v>
      </c>
      <c r="Z12" s="414">
        <v>159</v>
      </c>
    </row>
    <row r="13" spans="1:26" ht="19.5" customHeight="1" thickBot="1">
      <c r="A13" s="418" t="s">
        <v>176</v>
      </c>
      <c r="B13" s="419">
        <v>14510</v>
      </c>
      <c r="C13" s="420">
        <v>323</v>
      </c>
      <c r="D13" s="421">
        <v>368</v>
      </c>
      <c r="E13" s="421">
        <v>764</v>
      </c>
      <c r="F13" s="420">
        <v>0</v>
      </c>
      <c r="G13" s="422">
        <f t="shared" si="0"/>
        <v>1455</v>
      </c>
      <c r="H13" s="423">
        <v>808</v>
      </c>
      <c r="I13" s="424">
        <v>418</v>
      </c>
      <c r="J13" s="425">
        <v>343</v>
      </c>
      <c r="K13" s="425">
        <v>0</v>
      </c>
      <c r="L13" s="426">
        <f t="shared" si="3"/>
        <v>1569</v>
      </c>
      <c r="M13" s="427">
        <v>3572</v>
      </c>
      <c r="N13" s="421">
        <v>2376</v>
      </c>
      <c r="O13" s="421">
        <v>91</v>
      </c>
      <c r="P13" s="425">
        <v>15</v>
      </c>
      <c r="Q13" s="428">
        <v>0</v>
      </c>
      <c r="R13" s="426">
        <f t="shared" si="1"/>
        <v>6054</v>
      </c>
      <c r="S13" s="429">
        <v>1163</v>
      </c>
      <c r="T13" s="420">
        <v>1046</v>
      </c>
      <c r="U13" s="423">
        <v>2963</v>
      </c>
      <c r="V13" s="425">
        <v>0</v>
      </c>
      <c r="W13" s="425">
        <v>0</v>
      </c>
      <c r="X13" s="425">
        <v>0</v>
      </c>
      <c r="Y13" s="430">
        <f t="shared" si="2"/>
        <v>2963</v>
      </c>
      <c r="Z13" s="429">
        <v>260</v>
      </c>
    </row>
    <row r="14" spans="1:26" ht="19.5" customHeight="1">
      <c r="A14" s="431" t="s">
        <v>177</v>
      </c>
      <c r="B14" s="394">
        <v>24479</v>
      </c>
      <c r="C14" s="432">
        <v>160</v>
      </c>
      <c r="D14" s="401">
        <v>190</v>
      </c>
      <c r="E14" s="401">
        <v>0</v>
      </c>
      <c r="F14" s="432">
        <v>0</v>
      </c>
      <c r="G14" s="402">
        <f t="shared" si="0"/>
        <v>350</v>
      </c>
      <c r="H14" s="403">
        <v>604</v>
      </c>
      <c r="I14" s="417">
        <v>284</v>
      </c>
      <c r="J14" s="399">
        <v>546</v>
      </c>
      <c r="K14" s="399">
        <v>0</v>
      </c>
      <c r="L14" s="433">
        <f t="shared" si="3"/>
        <v>1434</v>
      </c>
      <c r="M14" s="403">
        <v>3375</v>
      </c>
      <c r="N14" s="401">
        <v>2280</v>
      </c>
      <c r="O14" s="401">
        <v>31</v>
      </c>
      <c r="P14" s="399">
        <v>1430</v>
      </c>
      <c r="Q14" s="399">
        <v>0</v>
      </c>
      <c r="R14" s="433">
        <f t="shared" si="1"/>
        <v>7116</v>
      </c>
      <c r="S14" s="434">
        <v>965</v>
      </c>
      <c r="T14" s="432">
        <v>590</v>
      </c>
      <c r="U14" s="416">
        <v>2675</v>
      </c>
      <c r="V14" s="399">
        <v>0</v>
      </c>
      <c r="W14" s="399">
        <v>346</v>
      </c>
      <c r="X14" s="399">
        <v>0</v>
      </c>
      <c r="Y14" s="402">
        <f t="shared" si="2"/>
        <v>3021</v>
      </c>
      <c r="Z14" s="434">
        <v>11003</v>
      </c>
    </row>
    <row r="15" spans="1:26" ht="19.5" customHeight="1">
      <c r="A15" s="415" t="s">
        <v>178</v>
      </c>
      <c r="B15" s="408">
        <v>8976</v>
      </c>
      <c r="C15" s="409">
        <v>0</v>
      </c>
      <c r="D15" s="410">
        <v>0</v>
      </c>
      <c r="E15" s="410">
        <v>8</v>
      </c>
      <c r="F15" s="409">
        <v>0</v>
      </c>
      <c r="G15" s="411">
        <f t="shared" si="0"/>
        <v>8</v>
      </c>
      <c r="H15" s="412">
        <v>0</v>
      </c>
      <c r="I15" s="413">
        <v>0</v>
      </c>
      <c r="J15" s="410">
        <v>0</v>
      </c>
      <c r="K15" s="410">
        <v>0</v>
      </c>
      <c r="L15" s="411">
        <f t="shared" si="3"/>
        <v>0</v>
      </c>
      <c r="M15" s="412">
        <v>0</v>
      </c>
      <c r="N15" s="410">
        <v>0</v>
      </c>
      <c r="O15" s="410">
        <v>0</v>
      </c>
      <c r="P15" s="410">
        <v>0</v>
      </c>
      <c r="Q15" s="413">
        <v>0</v>
      </c>
      <c r="R15" s="411">
        <f t="shared" si="1"/>
        <v>0</v>
      </c>
      <c r="S15" s="414">
        <v>0</v>
      </c>
      <c r="T15" s="409">
        <v>1628</v>
      </c>
      <c r="U15" s="412">
        <v>7257</v>
      </c>
      <c r="V15" s="410">
        <v>0</v>
      </c>
      <c r="W15" s="410">
        <v>0</v>
      </c>
      <c r="X15" s="410">
        <v>0</v>
      </c>
      <c r="Y15" s="402">
        <f t="shared" si="2"/>
        <v>7257</v>
      </c>
      <c r="Z15" s="414">
        <v>83</v>
      </c>
    </row>
    <row r="16" spans="1:26" ht="19.5" customHeight="1">
      <c r="A16" s="415" t="s">
        <v>179</v>
      </c>
      <c r="B16" s="408">
        <v>12245</v>
      </c>
      <c r="C16" s="409">
        <v>191</v>
      </c>
      <c r="D16" s="410">
        <v>356</v>
      </c>
      <c r="E16" s="410">
        <v>0</v>
      </c>
      <c r="F16" s="409">
        <v>0</v>
      </c>
      <c r="G16" s="411">
        <f t="shared" si="0"/>
        <v>547</v>
      </c>
      <c r="H16" s="412">
        <v>480</v>
      </c>
      <c r="I16" s="413">
        <v>387</v>
      </c>
      <c r="J16" s="410">
        <v>277</v>
      </c>
      <c r="K16" s="410">
        <v>0</v>
      </c>
      <c r="L16" s="411">
        <f t="shared" si="3"/>
        <v>1144</v>
      </c>
      <c r="M16" s="412">
        <v>3914</v>
      </c>
      <c r="N16" s="410">
        <v>2228</v>
      </c>
      <c r="O16" s="410">
        <v>61</v>
      </c>
      <c r="P16" s="410">
        <v>747</v>
      </c>
      <c r="Q16" s="413">
        <v>0</v>
      </c>
      <c r="R16" s="411">
        <f t="shared" si="1"/>
        <v>6950</v>
      </c>
      <c r="S16" s="414">
        <v>504</v>
      </c>
      <c r="T16" s="409">
        <v>892</v>
      </c>
      <c r="U16" s="412">
        <v>2208</v>
      </c>
      <c r="V16" s="410">
        <v>0</v>
      </c>
      <c r="W16" s="410">
        <v>0</v>
      </c>
      <c r="X16" s="410">
        <v>0</v>
      </c>
      <c r="Y16" s="402">
        <f t="shared" si="2"/>
        <v>2208</v>
      </c>
      <c r="Z16" s="414">
        <v>0</v>
      </c>
    </row>
    <row r="17" spans="1:26" ht="19.5" customHeight="1">
      <c r="A17" s="415" t="s">
        <v>180</v>
      </c>
      <c r="B17" s="408">
        <v>14372</v>
      </c>
      <c r="C17" s="409">
        <v>246</v>
      </c>
      <c r="D17" s="410">
        <v>420</v>
      </c>
      <c r="E17" s="410">
        <v>53</v>
      </c>
      <c r="F17" s="409">
        <v>0</v>
      </c>
      <c r="G17" s="411">
        <f t="shared" si="0"/>
        <v>719</v>
      </c>
      <c r="H17" s="412">
        <v>772</v>
      </c>
      <c r="I17" s="413">
        <v>408</v>
      </c>
      <c r="J17" s="410">
        <v>462</v>
      </c>
      <c r="K17" s="410">
        <v>0</v>
      </c>
      <c r="L17" s="411">
        <f t="shared" si="3"/>
        <v>1642</v>
      </c>
      <c r="M17" s="412">
        <v>3473</v>
      </c>
      <c r="N17" s="410">
        <v>3030</v>
      </c>
      <c r="O17" s="410">
        <v>71</v>
      </c>
      <c r="P17" s="410">
        <v>0</v>
      </c>
      <c r="Q17" s="413">
        <v>0</v>
      </c>
      <c r="R17" s="411">
        <f t="shared" si="1"/>
        <v>6574</v>
      </c>
      <c r="S17" s="414">
        <v>1163</v>
      </c>
      <c r="T17" s="409">
        <v>831</v>
      </c>
      <c r="U17" s="412">
        <v>3265</v>
      </c>
      <c r="V17" s="410">
        <v>0</v>
      </c>
      <c r="W17" s="410">
        <v>0</v>
      </c>
      <c r="X17" s="410">
        <v>0</v>
      </c>
      <c r="Y17" s="402">
        <f t="shared" si="2"/>
        <v>3265</v>
      </c>
      <c r="Z17" s="414">
        <v>178</v>
      </c>
    </row>
    <row r="18" spans="1:26" ht="19.5" customHeight="1" thickBot="1">
      <c r="A18" s="435" t="s">
        <v>181</v>
      </c>
      <c r="B18" s="436">
        <v>3007</v>
      </c>
      <c r="C18" s="420">
        <v>3</v>
      </c>
      <c r="D18" s="421">
        <v>0</v>
      </c>
      <c r="E18" s="421">
        <v>0</v>
      </c>
      <c r="F18" s="420">
        <v>0</v>
      </c>
      <c r="G18" s="430">
        <f t="shared" si="0"/>
        <v>3</v>
      </c>
      <c r="H18" s="423">
        <v>10</v>
      </c>
      <c r="I18" s="424">
        <v>10</v>
      </c>
      <c r="J18" s="421">
        <v>462</v>
      </c>
      <c r="K18" s="421">
        <v>0</v>
      </c>
      <c r="L18" s="430">
        <f t="shared" si="3"/>
        <v>482</v>
      </c>
      <c r="M18" s="423">
        <v>30</v>
      </c>
      <c r="N18" s="421">
        <v>17</v>
      </c>
      <c r="O18" s="421">
        <v>0</v>
      </c>
      <c r="P18" s="421">
        <v>29</v>
      </c>
      <c r="Q18" s="424">
        <v>0</v>
      </c>
      <c r="R18" s="430">
        <f t="shared" si="1"/>
        <v>76</v>
      </c>
      <c r="S18" s="437">
        <v>0</v>
      </c>
      <c r="T18" s="420">
        <v>212</v>
      </c>
      <c r="U18" s="423">
        <v>857</v>
      </c>
      <c r="V18" s="421">
        <v>0</v>
      </c>
      <c r="W18" s="421">
        <v>0</v>
      </c>
      <c r="X18" s="421">
        <v>0</v>
      </c>
      <c r="Y18" s="430">
        <f t="shared" si="2"/>
        <v>857</v>
      </c>
      <c r="Z18" s="437">
        <v>1377</v>
      </c>
    </row>
    <row r="19" spans="1:26" ht="19.5" customHeight="1">
      <c r="A19" s="431" t="s">
        <v>182</v>
      </c>
      <c r="B19" s="394">
        <v>3786</v>
      </c>
      <c r="C19" s="432">
        <v>69</v>
      </c>
      <c r="D19" s="401">
        <v>70</v>
      </c>
      <c r="E19" s="401">
        <v>121</v>
      </c>
      <c r="F19" s="432">
        <v>0</v>
      </c>
      <c r="G19" s="402">
        <f t="shared" si="0"/>
        <v>260</v>
      </c>
      <c r="H19" s="416">
        <v>0</v>
      </c>
      <c r="I19" s="417">
        <v>0</v>
      </c>
      <c r="J19" s="401">
        <v>262</v>
      </c>
      <c r="K19" s="401">
        <v>0</v>
      </c>
      <c r="L19" s="402">
        <f t="shared" si="3"/>
        <v>262</v>
      </c>
      <c r="M19" s="416">
        <v>279</v>
      </c>
      <c r="N19" s="401">
        <v>289</v>
      </c>
      <c r="O19" s="401">
        <v>5</v>
      </c>
      <c r="P19" s="401">
        <v>246</v>
      </c>
      <c r="Q19" s="417">
        <v>0</v>
      </c>
      <c r="R19" s="402">
        <f t="shared" si="1"/>
        <v>819</v>
      </c>
      <c r="S19" s="404">
        <v>151</v>
      </c>
      <c r="T19" s="432">
        <v>174</v>
      </c>
      <c r="U19" s="416">
        <v>738</v>
      </c>
      <c r="V19" s="401">
        <v>0</v>
      </c>
      <c r="W19" s="401">
        <v>0</v>
      </c>
      <c r="X19" s="401">
        <v>0</v>
      </c>
      <c r="Y19" s="402">
        <f t="shared" si="2"/>
        <v>738</v>
      </c>
      <c r="Z19" s="404">
        <v>1382</v>
      </c>
    </row>
    <row r="20" spans="1:26" ht="19.5" customHeight="1">
      <c r="A20" s="415" t="s">
        <v>183</v>
      </c>
      <c r="B20" s="408">
        <v>10644</v>
      </c>
      <c r="C20" s="409">
        <v>211</v>
      </c>
      <c r="D20" s="410">
        <v>173</v>
      </c>
      <c r="E20" s="410">
        <v>0</v>
      </c>
      <c r="F20" s="409">
        <v>0</v>
      </c>
      <c r="G20" s="411">
        <f t="shared" si="0"/>
        <v>384</v>
      </c>
      <c r="H20" s="412">
        <v>411</v>
      </c>
      <c r="I20" s="413">
        <v>255</v>
      </c>
      <c r="J20" s="410">
        <v>175</v>
      </c>
      <c r="K20" s="410">
        <v>0</v>
      </c>
      <c r="L20" s="411">
        <f t="shared" si="3"/>
        <v>841</v>
      </c>
      <c r="M20" s="412">
        <v>1775</v>
      </c>
      <c r="N20" s="410">
        <v>1225</v>
      </c>
      <c r="O20" s="410">
        <v>56</v>
      </c>
      <c r="P20" s="410">
        <v>467</v>
      </c>
      <c r="Q20" s="413">
        <v>0</v>
      </c>
      <c r="R20" s="411">
        <f t="shared" si="1"/>
        <v>3523</v>
      </c>
      <c r="S20" s="414">
        <v>268</v>
      </c>
      <c r="T20" s="409">
        <v>468</v>
      </c>
      <c r="U20" s="412">
        <v>1482</v>
      </c>
      <c r="V20" s="410">
        <v>0</v>
      </c>
      <c r="W20" s="410">
        <v>0</v>
      </c>
      <c r="X20" s="410">
        <v>0</v>
      </c>
      <c r="Y20" s="402">
        <f t="shared" si="2"/>
        <v>1482</v>
      </c>
      <c r="Z20" s="414">
        <v>3678</v>
      </c>
    </row>
    <row r="21" spans="1:26" ht="19.5" customHeight="1">
      <c r="A21" s="415" t="s">
        <v>184</v>
      </c>
      <c r="B21" s="408">
        <v>16468</v>
      </c>
      <c r="C21" s="409">
        <v>248</v>
      </c>
      <c r="D21" s="410">
        <v>406</v>
      </c>
      <c r="E21" s="410">
        <v>14</v>
      </c>
      <c r="F21" s="409">
        <v>0</v>
      </c>
      <c r="G21" s="411">
        <f t="shared" si="0"/>
        <v>668</v>
      </c>
      <c r="H21" s="412">
        <v>579</v>
      </c>
      <c r="I21" s="413">
        <v>354</v>
      </c>
      <c r="J21" s="410">
        <v>394</v>
      </c>
      <c r="K21" s="410">
        <v>0</v>
      </c>
      <c r="L21" s="411">
        <f t="shared" si="3"/>
        <v>1327</v>
      </c>
      <c r="M21" s="412">
        <v>1702</v>
      </c>
      <c r="N21" s="410">
        <v>2241</v>
      </c>
      <c r="O21" s="410">
        <v>84</v>
      </c>
      <c r="P21" s="410">
        <v>1898</v>
      </c>
      <c r="Q21" s="413">
        <v>0</v>
      </c>
      <c r="R21" s="411">
        <f t="shared" si="1"/>
        <v>5925</v>
      </c>
      <c r="S21" s="414">
        <v>868</v>
      </c>
      <c r="T21" s="409">
        <v>962</v>
      </c>
      <c r="U21" s="412">
        <v>2201</v>
      </c>
      <c r="V21" s="410">
        <v>0</v>
      </c>
      <c r="W21" s="410">
        <v>28</v>
      </c>
      <c r="X21" s="410">
        <v>0</v>
      </c>
      <c r="Y21" s="402">
        <f t="shared" si="2"/>
        <v>2229</v>
      </c>
      <c r="Z21" s="414">
        <v>4489</v>
      </c>
    </row>
    <row r="22" spans="1:26" ht="19.5" customHeight="1">
      <c r="A22" s="415" t="s">
        <v>185</v>
      </c>
      <c r="B22" s="408">
        <v>11957</v>
      </c>
      <c r="C22" s="409">
        <v>285</v>
      </c>
      <c r="D22" s="410">
        <v>388</v>
      </c>
      <c r="E22" s="410">
        <v>0</v>
      </c>
      <c r="F22" s="409">
        <v>0</v>
      </c>
      <c r="G22" s="411">
        <f t="shared" si="0"/>
        <v>673</v>
      </c>
      <c r="H22" s="412">
        <v>557</v>
      </c>
      <c r="I22" s="413">
        <v>286</v>
      </c>
      <c r="J22" s="410">
        <v>399</v>
      </c>
      <c r="K22" s="410">
        <v>0</v>
      </c>
      <c r="L22" s="411">
        <f t="shared" si="3"/>
        <v>1242</v>
      </c>
      <c r="M22" s="412">
        <v>2411</v>
      </c>
      <c r="N22" s="410">
        <v>1973</v>
      </c>
      <c r="O22" s="410">
        <v>127</v>
      </c>
      <c r="P22" s="410">
        <v>830</v>
      </c>
      <c r="Q22" s="413">
        <v>0</v>
      </c>
      <c r="R22" s="411">
        <f t="shared" si="1"/>
        <v>5341</v>
      </c>
      <c r="S22" s="414">
        <v>821</v>
      </c>
      <c r="T22" s="409">
        <v>656</v>
      </c>
      <c r="U22" s="412">
        <v>3168</v>
      </c>
      <c r="V22" s="410">
        <v>43</v>
      </c>
      <c r="W22" s="410">
        <v>0</v>
      </c>
      <c r="X22" s="410">
        <v>0</v>
      </c>
      <c r="Y22" s="402">
        <f t="shared" si="2"/>
        <v>3211</v>
      </c>
      <c r="Z22" s="414">
        <v>13</v>
      </c>
    </row>
    <row r="23" spans="1:26" ht="19.5" customHeight="1" thickBot="1">
      <c r="A23" s="435" t="s">
        <v>186</v>
      </c>
      <c r="B23" s="436">
        <v>2788</v>
      </c>
      <c r="C23" s="420">
        <v>0</v>
      </c>
      <c r="D23" s="421">
        <v>0</v>
      </c>
      <c r="E23" s="421">
        <v>0</v>
      </c>
      <c r="F23" s="420">
        <v>0</v>
      </c>
      <c r="G23" s="430">
        <f t="shared" si="0"/>
        <v>0</v>
      </c>
      <c r="H23" s="423">
        <v>262</v>
      </c>
      <c r="I23" s="424">
        <v>151</v>
      </c>
      <c r="J23" s="421">
        <v>122</v>
      </c>
      <c r="K23" s="425">
        <v>0</v>
      </c>
      <c r="L23" s="438">
        <f t="shared" si="3"/>
        <v>535</v>
      </c>
      <c r="M23" s="427">
        <v>0</v>
      </c>
      <c r="N23" s="421">
        <v>0</v>
      </c>
      <c r="O23" s="425">
        <v>0</v>
      </c>
      <c r="P23" s="425">
        <v>0</v>
      </c>
      <c r="Q23" s="428">
        <v>0</v>
      </c>
      <c r="R23" s="438">
        <f t="shared" si="1"/>
        <v>0</v>
      </c>
      <c r="S23" s="429">
        <v>0</v>
      </c>
      <c r="T23" s="420">
        <v>343</v>
      </c>
      <c r="U23" s="423">
        <v>875</v>
      </c>
      <c r="V23" s="425">
        <v>0</v>
      </c>
      <c r="W23" s="425">
        <v>0</v>
      </c>
      <c r="X23" s="425">
        <v>0</v>
      </c>
      <c r="Y23" s="430">
        <f t="shared" si="2"/>
        <v>875</v>
      </c>
      <c r="Z23" s="429">
        <v>1035</v>
      </c>
    </row>
    <row r="24" spans="1:26" ht="19.5" customHeight="1">
      <c r="A24" s="431" t="s">
        <v>187</v>
      </c>
      <c r="B24" s="394">
        <v>9377</v>
      </c>
      <c r="C24" s="432">
        <v>144</v>
      </c>
      <c r="D24" s="401">
        <v>232</v>
      </c>
      <c r="E24" s="401">
        <v>318</v>
      </c>
      <c r="F24" s="432">
        <v>0</v>
      </c>
      <c r="G24" s="402">
        <f t="shared" si="0"/>
        <v>694</v>
      </c>
      <c r="H24" s="416">
        <v>391</v>
      </c>
      <c r="I24" s="417">
        <v>211</v>
      </c>
      <c r="J24" s="406">
        <v>200</v>
      </c>
      <c r="K24" s="399">
        <v>0</v>
      </c>
      <c r="L24" s="433">
        <f t="shared" si="3"/>
        <v>802</v>
      </c>
      <c r="M24" s="403">
        <v>1276</v>
      </c>
      <c r="N24" s="401">
        <v>1316</v>
      </c>
      <c r="O24" s="399">
        <v>4</v>
      </c>
      <c r="P24" s="399">
        <v>1783</v>
      </c>
      <c r="Q24" s="439">
        <v>0</v>
      </c>
      <c r="R24" s="433">
        <f t="shared" si="1"/>
        <v>4379</v>
      </c>
      <c r="S24" s="434">
        <v>690</v>
      </c>
      <c r="T24" s="432">
        <v>540</v>
      </c>
      <c r="U24" s="416">
        <v>1839</v>
      </c>
      <c r="V24" s="399">
        <v>0</v>
      </c>
      <c r="W24" s="399">
        <v>165</v>
      </c>
      <c r="X24" s="399">
        <v>0</v>
      </c>
      <c r="Y24" s="402">
        <f t="shared" si="2"/>
        <v>2004</v>
      </c>
      <c r="Z24" s="434">
        <v>268</v>
      </c>
    </row>
    <row r="25" spans="1:26" ht="19.5" customHeight="1">
      <c r="A25" s="415" t="s">
        <v>188</v>
      </c>
      <c r="B25" s="408">
        <v>7757</v>
      </c>
      <c r="C25" s="409">
        <v>142</v>
      </c>
      <c r="D25" s="410">
        <v>229</v>
      </c>
      <c r="E25" s="410">
        <v>167</v>
      </c>
      <c r="F25" s="409">
        <v>0</v>
      </c>
      <c r="G25" s="411">
        <f t="shared" si="0"/>
        <v>538</v>
      </c>
      <c r="H25" s="412">
        <v>267</v>
      </c>
      <c r="I25" s="413">
        <v>187</v>
      </c>
      <c r="J25" s="410">
        <v>298</v>
      </c>
      <c r="K25" s="410">
        <v>0</v>
      </c>
      <c r="L25" s="411">
        <f t="shared" si="3"/>
        <v>752</v>
      </c>
      <c r="M25" s="412">
        <v>935</v>
      </c>
      <c r="N25" s="410">
        <v>1119</v>
      </c>
      <c r="O25" s="410">
        <v>14</v>
      </c>
      <c r="P25" s="410">
        <v>808</v>
      </c>
      <c r="Q25" s="413">
        <v>0</v>
      </c>
      <c r="R25" s="411">
        <f t="shared" si="1"/>
        <v>2876</v>
      </c>
      <c r="S25" s="414">
        <v>555</v>
      </c>
      <c r="T25" s="409">
        <v>567</v>
      </c>
      <c r="U25" s="412">
        <v>1234</v>
      </c>
      <c r="V25" s="410">
        <v>0</v>
      </c>
      <c r="W25" s="410">
        <v>9</v>
      </c>
      <c r="X25" s="410">
        <v>0</v>
      </c>
      <c r="Y25" s="402">
        <f t="shared" si="2"/>
        <v>1243</v>
      </c>
      <c r="Z25" s="414">
        <v>1226</v>
      </c>
    </row>
    <row r="26" spans="1:26" ht="19.5" customHeight="1">
      <c r="A26" s="415" t="s">
        <v>189</v>
      </c>
      <c r="B26" s="408">
        <v>2629</v>
      </c>
      <c r="C26" s="409">
        <v>84</v>
      </c>
      <c r="D26" s="410">
        <v>8</v>
      </c>
      <c r="E26" s="410">
        <v>146</v>
      </c>
      <c r="F26" s="409">
        <v>0</v>
      </c>
      <c r="G26" s="411">
        <f t="shared" si="0"/>
        <v>238</v>
      </c>
      <c r="H26" s="412">
        <v>114</v>
      </c>
      <c r="I26" s="413">
        <v>64</v>
      </c>
      <c r="J26" s="410">
        <v>41</v>
      </c>
      <c r="K26" s="410">
        <v>0</v>
      </c>
      <c r="L26" s="411">
        <f t="shared" si="3"/>
        <v>219</v>
      </c>
      <c r="M26" s="412">
        <v>728</v>
      </c>
      <c r="N26" s="410">
        <v>352</v>
      </c>
      <c r="O26" s="410">
        <v>6</v>
      </c>
      <c r="P26" s="410">
        <v>308</v>
      </c>
      <c r="Q26" s="413">
        <v>0</v>
      </c>
      <c r="R26" s="411">
        <f t="shared" si="1"/>
        <v>1394</v>
      </c>
      <c r="S26" s="414">
        <v>11</v>
      </c>
      <c r="T26" s="409">
        <v>149</v>
      </c>
      <c r="U26" s="412">
        <v>444</v>
      </c>
      <c r="V26" s="410">
        <v>0</v>
      </c>
      <c r="W26" s="410">
        <v>0</v>
      </c>
      <c r="X26" s="410">
        <v>0</v>
      </c>
      <c r="Y26" s="402">
        <f t="shared" si="2"/>
        <v>444</v>
      </c>
      <c r="Z26" s="414">
        <v>174</v>
      </c>
    </row>
    <row r="27" spans="1:26" ht="19.5" customHeight="1" thickBot="1">
      <c r="A27" s="440" t="s">
        <v>190</v>
      </c>
      <c r="B27" s="436">
        <v>5043</v>
      </c>
      <c r="C27" s="441">
        <v>99</v>
      </c>
      <c r="D27" s="425">
        <v>165</v>
      </c>
      <c r="E27" s="425">
        <v>339</v>
      </c>
      <c r="F27" s="441">
        <v>0</v>
      </c>
      <c r="G27" s="438">
        <f t="shared" si="0"/>
        <v>603</v>
      </c>
      <c r="H27" s="427">
        <v>214</v>
      </c>
      <c r="I27" s="428">
        <v>142</v>
      </c>
      <c r="J27" s="421">
        <v>120</v>
      </c>
      <c r="K27" s="421">
        <v>0</v>
      </c>
      <c r="L27" s="430">
        <f t="shared" si="3"/>
        <v>476</v>
      </c>
      <c r="M27" s="423">
        <v>1070</v>
      </c>
      <c r="N27" s="425">
        <v>613</v>
      </c>
      <c r="O27" s="421">
        <v>56</v>
      </c>
      <c r="P27" s="421">
        <v>0</v>
      </c>
      <c r="Q27" s="424">
        <v>0</v>
      </c>
      <c r="R27" s="430">
        <f t="shared" si="1"/>
        <v>1739</v>
      </c>
      <c r="S27" s="437">
        <v>401</v>
      </c>
      <c r="T27" s="441">
        <v>297</v>
      </c>
      <c r="U27" s="423">
        <v>895</v>
      </c>
      <c r="V27" s="421">
        <v>0</v>
      </c>
      <c r="W27" s="421">
        <v>131</v>
      </c>
      <c r="X27" s="421">
        <v>0</v>
      </c>
      <c r="Y27" s="430">
        <f t="shared" si="2"/>
        <v>1026</v>
      </c>
      <c r="Z27" s="437">
        <v>501</v>
      </c>
    </row>
    <row r="28" spans="1:26" ht="19.5" customHeight="1" thickBot="1">
      <c r="A28" s="442" t="s">
        <v>191</v>
      </c>
      <c r="B28" s="443">
        <f t="shared" ref="B28:Y28" si="4">SUM(B9:B27)</f>
        <v>358682</v>
      </c>
      <c r="C28" s="444">
        <f t="shared" si="4"/>
        <v>6342</v>
      </c>
      <c r="D28" s="445">
        <f t="shared" si="4"/>
        <v>9132</v>
      </c>
      <c r="E28" s="445">
        <f>SUM(E9:E27)</f>
        <v>9370</v>
      </c>
      <c r="F28" s="444">
        <f t="shared" si="4"/>
        <v>9911</v>
      </c>
      <c r="G28" s="446">
        <f t="shared" si="4"/>
        <v>34755</v>
      </c>
      <c r="H28" s="447">
        <f t="shared" si="4"/>
        <v>8282</v>
      </c>
      <c r="I28" s="448">
        <f t="shared" si="4"/>
        <v>5087</v>
      </c>
      <c r="J28" s="396">
        <f t="shared" si="4"/>
        <v>5652</v>
      </c>
      <c r="K28" s="444">
        <f t="shared" si="4"/>
        <v>35571</v>
      </c>
      <c r="L28" s="397">
        <f t="shared" si="4"/>
        <v>54592</v>
      </c>
      <c r="M28" s="449">
        <f t="shared" si="4"/>
        <v>29769</v>
      </c>
      <c r="N28" s="450">
        <f t="shared" si="4"/>
        <v>26158</v>
      </c>
      <c r="O28" s="396">
        <f t="shared" si="4"/>
        <v>670</v>
      </c>
      <c r="P28" s="444">
        <f>SUM(P9:P27)</f>
        <v>21621</v>
      </c>
      <c r="Q28" s="396">
        <f t="shared" si="4"/>
        <v>929</v>
      </c>
      <c r="R28" s="397">
        <f t="shared" si="4"/>
        <v>79147</v>
      </c>
      <c r="S28" s="451">
        <f t="shared" si="4"/>
        <v>10544</v>
      </c>
      <c r="T28" s="452">
        <f t="shared" si="4"/>
        <v>34802</v>
      </c>
      <c r="U28" s="447">
        <f t="shared" si="4"/>
        <v>105294</v>
      </c>
      <c r="V28" s="450">
        <f t="shared" si="4"/>
        <v>43</v>
      </c>
      <c r="W28" s="450">
        <f t="shared" si="4"/>
        <v>4145</v>
      </c>
      <c r="X28" s="450">
        <f t="shared" si="4"/>
        <v>0</v>
      </c>
      <c r="Y28" s="402">
        <f t="shared" si="4"/>
        <v>109482</v>
      </c>
      <c r="Z28" s="451">
        <f>SUM(Z9:Z27)</f>
        <v>35360</v>
      </c>
    </row>
    <row r="29" spans="1:26" ht="19.5" customHeight="1">
      <c r="A29" s="431" t="s">
        <v>192</v>
      </c>
      <c r="B29" s="453">
        <v>2046</v>
      </c>
      <c r="C29" s="432">
        <v>0</v>
      </c>
      <c r="D29" s="401">
        <v>0</v>
      </c>
      <c r="E29" s="401">
        <v>0</v>
      </c>
      <c r="F29" s="432">
        <v>0</v>
      </c>
      <c r="G29" s="402">
        <f t="shared" ref="G29:G42" si="5">SUM(C29:F29)</f>
        <v>0</v>
      </c>
      <c r="H29" s="416">
        <v>131</v>
      </c>
      <c r="I29" s="417">
        <v>60</v>
      </c>
      <c r="J29" s="399">
        <v>121</v>
      </c>
      <c r="K29" s="399">
        <v>0</v>
      </c>
      <c r="L29" s="433">
        <f t="shared" ref="L29:L42" si="6">SUM(H29:K29)</f>
        <v>312</v>
      </c>
      <c r="M29" s="403">
        <v>0</v>
      </c>
      <c r="N29" s="401">
        <v>0</v>
      </c>
      <c r="O29" s="399">
        <v>0</v>
      </c>
      <c r="P29" s="399">
        <v>0</v>
      </c>
      <c r="Q29" s="439">
        <v>0</v>
      </c>
      <c r="R29" s="433">
        <f>SUM(M29:Q29)</f>
        <v>0</v>
      </c>
      <c r="S29" s="434">
        <v>0</v>
      </c>
      <c r="T29" s="432">
        <v>97</v>
      </c>
      <c r="U29" s="403">
        <v>555</v>
      </c>
      <c r="V29" s="399">
        <v>3</v>
      </c>
      <c r="W29" s="399">
        <v>0</v>
      </c>
      <c r="X29" s="399">
        <v>0</v>
      </c>
      <c r="Y29" s="433">
        <f t="shared" ref="Y29:Y42" si="7">SUM(U29:X29)</f>
        <v>558</v>
      </c>
      <c r="Z29" s="434">
        <v>1079</v>
      </c>
    </row>
    <row r="30" spans="1:26" ht="19.5" customHeight="1">
      <c r="A30" s="415" t="s">
        <v>193</v>
      </c>
      <c r="B30" s="453">
        <v>2147</v>
      </c>
      <c r="C30" s="409">
        <v>0</v>
      </c>
      <c r="D30" s="410">
        <v>0</v>
      </c>
      <c r="E30" s="410">
        <v>145</v>
      </c>
      <c r="F30" s="409">
        <v>0</v>
      </c>
      <c r="G30" s="411">
        <f t="shared" si="5"/>
        <v>145</v>
      </c>
      <c r="H30" s="412">
        <v>0</v>
      </c>
      <c r="I30" s="413">
        <v>0</v>
      </c>
      <c r="J30" s="410">
        <v>201</v>
      </c>
      <c r="K30" s="410">
        <v>0</v>
      </c>
      <c r="L30" s="411">
        <f t="shared" si="6"/>
        <v>201</v>
      </c>
      <c r="M30" s="412">
        <v>568</v>
      </c>
      <c r="N30" s="410">
        <v>314</v>
      </c>
      <c r="O30" s="410">
        <v>0</v>
      </c>
      <c r="P30" s="410">
        <v>0</v>
      </c>
      <c r="Q30" s="413">
        <v>0</v>
      </c>
      <c r="R30" s="411">
        <f t="shared" ref="R30:R42" si="8">SUM(M30:Q30)</f>
        <v>882</v>
      </c>
      <c r="S30" s="414">
        <v>198</v>
      </c>
      <c r="T30" s="409">
        <v>100</v>
      </c>
      <c r="U30" s="412">
        <v>609</v>
      </c>
      <c r="V30" s="410">
        <v>0</v>
      </c>
      <c r="W30" s="410">
        <v>0</v>
      </c>
      <c r="X30" s="410">
        <v>0</v>
      </c>
      <c r="Y30" s="411">
        <f t="shared" si="7"/>
        <v>609</v>
      </c>
      <c r="Z30" s="414">
        <v>12</v>
      </c>
    </row>
    <row r="31" spans="1:26" ht="19.5" customHeight="1">
      <c r="A31" s="415" t="s">
        <v>194</v>
      </c>
      <c r="B31" s="453">
        <v>2070</v>
      </c>
      <c r="C31" s="409">
        <v>30</v>
      </c>
      <c r="D31" s="410">
        <v>62</v>
      </c>
      <c r="E31" s="410">
        <v>82</v>
      </c>
      <c r="F31" s="409">
        <v>0</v>
      </c>
      <c r="G31" s="411">
        <f t="shared" si="5"/>
        <v>174</v>
      </c>
      <c r="H31" s="412">
        <v>0</v>
      </c>
      <c r="I31" s="413">
        <v>0</v>
      </c>
      <c r="J31" s="410">
        <v>230</v>
      </c>
      <c r="K31" s="410">
        <v>0</v>
      </c>
      <c r="L31" s="411">
        <f t="shared" si="6"/>
        <v>230</v>
      </c>
      <c r="M31" s="412">
        <v>569</v>
      </c>
      <c r="N31" s="410">
        <v>321</v>
      </c>
      <c r="O31" s="410">
        <v>6</v>
      </c>
      <c r="P31" s="410">
        <v>0</v>
      </c>
      <c r="Q31" s="413">
        <v>0</v>
      </c>
      <c r="R31" s="411">
        <f t="shared" si="8"/>
        <v>896</v>
      </c>
      <c r="S31" s="414">
        <v>161</v>
      </c>
      <c r="T31" s="409">
        <v>105</v>
      </c>
      <c r="U31" s="412">
        <v>431</v>
      </c>
      <c r="V31" s="410">
        <v>0</v>
      </c>
      <c r="W31" s="410">
        <v>0</v>
      </c>
      <c r="X31" s="410">
        <v>0</v>
      </c>
      <c r="Y31" s="411">
        <f t="shared" si="7"/>
        <v>431</v>
      </c>
      <c r="Z31" s="414">
        <v>73</v>
      </c>
    </row>
    <row r="32" spans="1:26" ht="19.5" customHeight="1" thickBot="1">
      <c r="A32" s="435" t="s">
        <v>195</v>
      </c>
      <c r="B32" s="454">
        <v>2050</v>
      </c>
      <c r="C32" s="420">
        <v>11</v>
      </c>
      <c r="D32" s="421">
        <v>60</v>
      </c>
      <c r="E32" s="421">
        <v>67</v>
      </c>
      <c r="F32" s="420">
        <v>0</v>
      </c>
      <c r="G32" s="422">
        <f t="shared" si="5"/>
        <v>138</v>
      </c>
      <c r="H32" s="423">
        <v>84</v>
      </c>
      <c r="I32" s="424">
        <v>51</v>
      </c>
      <c r="J32" s="421">
        <v>43</v>
      </c>
      <c r="K32" s="421">
        <v>0</v>
      </c>
      <c r="L32" s="422">
        <f t="shared" si="6"/>
        <v>178</v>
      </c>
      <c r="M32" s="423">
        <v>703</v>
      </c>
      <c r="N32" s="421">
        <v>290</v>
      </c>
      <c r="O32" s="421">
        <v>15</v>
      </c>
      <c r="P32" s="421">
        <v>0</v>
      </c>
      <c r="Q32" s="424">
        <v>0</v>
      </c>
      <c r="R32" s="422">
        <f t="shared" si="8"/>
        <v>1008</v>
      </c>
      <c r="S32" s="437">
        <v>116</v>
      </c>
      <c r="T32" s="420">
        <v>94</v>
      </c>
      <c r="U32" s="423">
        <v>381</v>
      </c>
      <c r="V32" s="421">
        <v>0</v>
      </c>
      <c r="W32" s="421">
        <v>0</v>
      </c>
      <c r="X32" s="421">
        <v>0</v>
      </c>
      <c r="Y32" s="422">
        <f t="shared" si="7"/>
        <v>381</v>
      </c>
      <c r="Z32" s="437">
        <v>135</v>
      </c>
    </row>
    <row r="33" spans="1:26" ht="19.5" customHeight="1">
      <c r="A33" s="431" t="s">
        <v>196</v>
      </c>
      <c r="B33" s="394">
        <v>406</v>
      </c>
      <c r="C33" s="432">
        <v>9</v>
      </c>
      <c r="D33" s="401">
        <v>14</v>
      </c>
      <c r="E33" s="401">
        <v>0</v>
      </c>
      <c r="F33" s="432">
        <v>0</v>
      </c>
      <c r="G33" s="402">
        <f t="shared" si="5"/>
        <v>23</v>
      </c>
      <c r="H33" s="416">
        <v>23</v>
      </c>
      <c r="I33" s="417">
        <v>16</v>
      </c>
      <c r="J33" s="401">
        <v>11</v>
      </c>
      <c r="K33" s="401">
        <v>0</v>
      </c>
      <c r="L33" s="402">
        <f t="shared" si="6"/>
        <v>50</v>
      </c>
      <c r="M33" s="416">
        <v>112</v>
      </c>
      <c r="N33" s="401">
        <v>69</v>
      </c>
      <c r="O33" s="401">
        <v>2</v>
      </c>
      <c r="P33" s="401">
        <v>16</v>
      </c>
      <c r="Q33" s="417">
        <v>0</v>
      </c>
      <c r="R33" s="402">
        <f t="shared" si="8"/>
        <v>199</v>
      </c>
      <c r="S33" s="404">
        <v>34</v>
      </c>
      <c r="T33" s="432">
        <v>26</v>
      </c>
      <c r="U33" s="416">
        <v>66</v>
      </c>
      <c r="V33" s="401">
        <v>0</v>
      </c>
      <c r="W33" s="401">
        <v>0</v>
      </c>
      <c r="X33" s="401">
        <v>0</v>
      </c>
      <c r="Y33" s="402">
        <f t="shared" si="7"/>
        <v>66</v>
      </c>
      <c r="Z33" s="404">
        <v>8</v>
      </c>
    </row>
    <row r="34" spans="1:26" ht="19.5" customHeight="1">
      <c r="A34" s="415" t="s">
        <v>197</v>
      </c>
      <c r="B34" s="453">
        <v>964</v>
      </c>
      <c r="C34" s="409">
        <v>17</v>
      </c>
      <c r="D34" s="410">
        <v>26</v>
      </c>
      <c r="E34" s="410">
        <v>0</v>
      </c>
      <c r="F34" s="409">
        <v>0</v>
      </c>
      <c r="G34" s="411">
        <f t="shared" si="5"/>
        <v>43</v>
      </c>
      <c r="H34" s="412">
        <v>46</v>
      </c>
      <c r="I34" s="413">
        <v>33</v>
      </c>
      <c r="J34" s="410">
        <v>21</v>
      </c>
      <c r="K34" s="410">
        <v>0</v>
      </c>
      <c r="L34" s="411">
        <f t="shared" si="6"/>
        <v>100</v>
      </c>
      <c r="M34" s="412">
        <v>271</v>
      </c>
      <c r="N34" s="410">
        <v>136</v>
      </c>
      <c r="O34" s="410">
        <v>3</v>
      </c>
      <c r="P34" s="410">
        <v>66</v>
      </c>
      <c r="Q34" s="413">
        <v>0</v>
      </c>
      <c r="R34" s="411">
        <f t="shared" si="8"/>
        <v>476</v>
      </c>
      <c r="S34" s="414">
        <v>42</v>
      </c>
      <c r="T34" s="409">
        <v>61</v>
      </c>
      <c r="U34" s="412">
        <v>143</v>
      </c>
      <c r="V34" s="410">
        <v>0</v>
      </c>
      <c r="W34" s="410">
        <v>0</v>
      </c>
      <c r="X34" s="410">
        <v>0</v>
      </c>
      <c r="Y34" s="411">
        <f t="shared" si="7"/>
        <v>143</v>
      </c>
      <c r="Z34" s="414">
        <v>99</v>
      </c>
    </row>
    <row r="35" spans="1:26" ht="19.5" customHeight="1">
      <c r="A35" s="415" t="s">
        <v>198</v>
      </c>
      <c r="B35" s="453">
        <v>633</v>
      </c>
      <c r="C35" s="409">
        <v>13</v>
      </c>
      <c r="D35" s="410">
        <v>20</v>
      </c>
      <c r="E35" s="410">
        <v>0</v>
      </c>
      <c r="F35" s="409">
        <v>0</v>
      </c>
      <c r="G35" s="411">
        <f t="shared" si="5"/>
        <v>33</v>
      </c>
      <c r="H35" s="412">
        <v>34</v>
      </c>
      <c r="I35" s="413">
        <v>24</v>
      </c>
      <c r="J35" s="410">
        <v>15</v>
      </c>
      <c r="K35" s="410">
        <v>0</v>
      </c>
      <c r="L35" s="411">
        <f t="shared" si="6"/>
        <v>73</v>
      </c>
      <c r="M35" s="412">
        <v>289</v>
      </c>
      <c r="N35" s="410">
        <v>83</v>
      </c>
      <c r="O35" s="410">
        <v>0</v>
      </c>
      <c r="P35" s="410">
        <v>0</v>
      </c>
      <c r="Q35" s="413">
        <v>0</v>
      </c>
      <c r="R35" s="411">
        <f t="shared" si="8"/>
        <v>372</v>
      </c>
      <c r="S35" s="414">
        <v>41</v>
      </c>
      <c r="T35" s="409">
        <v>37</v>
      </c>
      <c r="U35" s="412">
        <v>77</v>
      </c>
      <c r="V35" s="410">
        <v>0</v>
      </c>
      <c r="W35" s="410">
        <v>0</v>
      </c>
      <c r="X35" s="410">
        <v>0</v>
      </c>
      <c r="Y35" s="411">
        <f t="shared" si="7"/>
        <v>77</v>
      </c>
      <c r="Z35" s="414">
        <v>0</v>
      </c>
    </row>
    <row r="36" spans="1:26" ht="19.5" customHeight="1">
      <c r="A36" s="415" t="s">
        <v>199</v>
      </c>
      <c r="B36" s="453">
        <v>539</v>
      </c>
      <c r="C36" s="409">
        <v>13</v>
      </c>
      <c r="D36" s="410">
        <v>13</v>
      </c>
      <c r="E36" s="410">
        <v>55</v>
      </c>
      <c r="F36" s="409">
        <v>0</v>
      </c>
      <c r="G36" s="411">
        <f t="shared" si="5"/>
        <v>81</v>
      </c>
      <c r="H36" s="412">
        <v>23</v>
      </c>
      <c r="I36" s="413">
        <v>20</v>
      </c>
      <c r="J36" s="410">
        <v>12</v>
      </c>
      <c r="K36" s="410">
        <v>0</v>
      </c>
      <c r="L36" s="411">
        <f t="shared" si="6"/>
        <v>55</v>
      </c>
      <c r="M36" s="412">
        <v>162</v>
      </c>
      <c r="N36" s="410">
        <v>83</v>
      </c>
      <c r="O36" s="410">
        <v>1</v>
      </c>
      <c r="P36" s="410">
        <v>28</v>
      </c>
      <c r="Q36" s="413">
        <v>0</v>
      </c>
      <c r="R36" s="411">
        <f t="shared" si="8"/>
        <v>274</v>
      </c>
      <c r="S36" s="414">
        <v>21</v>
      </c>
      <c r="T36" s="409">
        <v>35</v>
      </c>
      <c r="U36" s="412">
        <v>73</v>
      </c>
      <c r="V36" s="410">
        <v>0</v>
      </c>
      <c r="W36" s="410">
        <v>0</v>
      </c>
      <c r="X36" s="410">
        <v>0</v>
      </c>
      <c r="Y36" s="411">
        <f t="shared" si="7"/>
        <v>73</v>
      </c>
      <c r="Z36" s="414">
        <v>0</v>
      </c>
    </row>
    <row r="37" spans="1:26" ht="19.5" customHeight="1" thickBot="1">
      <c r="A37" s="435" t="s">
        <v>200</v>
      </c>
      <c r="B37" s="454">
        <v>1269</v>
      </c>
      <c r="C37" s="420">
        <v>16</v>
      </c>
      <c r="D37" s="421">
        <v>17</v>
      </c>
      <c r="E37" s="421">
        <v>41</v>
      </c>
      <c r="F37" s="420">
        <v>0</v>
      </c>
      <c r="G37" s="430">
        <f t="shared" si="5"/>
        <v>74</v>
      </c>
      <c r="H37" s="427">
        <v>49</v>
      </c>
      <c r="I37" s="428">
        <v>29</v>
      </c>
      <c r="J37" s="425">
        <v>46</v>
      </c>
      <c r="K37" s="425">
        <v>0</v>
      </c>
      <c r="L37" s="438">
        <f t="shared" si="6"/>
        <v>124</v>
      </c>
      <c r="M37" s="427">
        <v>321</v>
      </c>
      <c r="N37" s="421">
        <v>160</v>
      </c>
      <c r="O37" s="425">
        <v>6</v>
      </c>
      <c r="P37" s="425">
        <v>52</v>
      </c>
      <c r="Q37" s="428">
        <v>0</v>
      </c>
      <c r="R37" s="438">
        <f t="shared" si="8"/>
        <v>539</v>
      </c>
      <c r="S37" s="429">
        <v>52</v>
      </c>
      <c r="T37" s="420">
        <v>51</v>
      </c>
      <c r="U37" s="423">
        <v>150</v>
      </c>
      <c r="V37" s="425">
        <v>0</v>
      </c>
      <c r="W37" s="425">
        <v>0</v>
      </c>
      <c r="X37" s="425">
        <v>0</v>
      </c>
      <c r="Y37" s="438">
        <f t="shared" si="7"/>
        <v>150</v>
      </c>
      <c r="Z37" s="429">
        <v>279</v>
      </c>
    </row>
    <row r="38" spans="1:26" ht="19.5" customHeight="1">
      <c r="A38" s="431" t="s">
        <v>201</v>
      </c>
      <c r="B38" s="394">
        <v>1284</v>
      </c>
      <c r="C38" s="432">
        <v>249</v>
      </c>
      <c r="D38" s="401">
        <v>77</v>
      </c>
      <c r="E38" s="401">
        <v>0</v>
      </c>
      <c r="F38" s="432">
        <v>0</v>
      </c>
      <c r="G38" s="402">
        <f t="shared" si="5"/>
        <v>326</v>
      </c>
      <c r="H38" s="403">
        <v>118</v>
      </c>
      <c r="I38" s="439">
        <v>184</v>
      </c>
      <c r="J38" s="399">
        <v>280</v>
      </c>
      <c r="K38" s="399">
        <v>0</v>
      </c>
      <c r="L38" s="433">
        <f t="shared" si="6"/>
        <v>582</v>
      </c>
      <c r="M38" s="403">
        <v>97</v>
      </c>
      <c r="N38" s="401">
        <v>112</v>
      </c>
      <c r="O38" s="399">
        <v>1</v>
      </c>
      <c r="P38" s="399">
        <v>46</v>
      </c>
      <c r="Q38" s="439">
        <v>0</v>
      </c>
      <c r="R38" s="433">
        <f t="shared" si="8"/>
        <v>256</v>
      </c>
      <c r="S38" s="434">
        <v>13</v>
      </c>
      <c r="T38" s="432">
        <v>43</v>
      </c>
      <c r="U38" s="416">
        <v>51</v>
      </c>
      <c r="V38" s="399">
        <v>0</v>
      </c>
      <c r="W38" s="399">
        <v>0</v>
      </c>
      <c r="X38" s="399">
        <v>0</v>
      </c>
      <c r="Y38" s="433">
        <f t="shared" si="7"/>
        <v>51</v>
      </c>
      <c r="Z38" s="434">
        <v>13</v>
      </c>
    </row>
    <row r="39" spans="1:26" ht="19.5" customHeight="1">
      <c r="A39" s="415" t="s">
        <v>202</v>
      </c>
      <c r="B39" s="453">
        <v>248</v>
      </c>
      <c r="C39" s="409">
        <v>12</v>
      </c>
      <c r="D39" s="410">
        <v>12</v>
      </c>
      <c r="E39" s="410">
        <v>0</v>
      </c>
      <c r="F39" s="409">
        <v>0</v>
      </c>
      <c r="G39" s="411">
        <f t="shared" si="5"/>
        <v>24</v>
      </c>
      <c r="H39" s="412">
        <v>20</v>
      </c>
      <c r="I39" s="413">
        <v>12</v>
      </c>
      <c r="J39" s="410">
        <v>17</v>
      </c>
      <c r="K39" s="410">
        <v>0</v>
      </c>
      <c r="L39" s="411">
        <f t="shared" si="6"/>
        <v>49</v>
      </c>
      <c r="M39" s="412">
        <v>106</v>
      </c>
      <c r="N39" s="410">
        <v>45</v>
      </c>
      <c r="O39" s="410">
        <v>1</v>
      </c>
      <c r="P39" s="410">
        <v>0</v>
      </c>
      <c r="Q39" s="413">
        <v>0</v>
      </c>
      <c r="R39" s="411">
        <f t="shared" si="8"/>
        <v>152</v>
      </c>
      <c r="S39" s="414">
        <v>0</v>
      </c>
      <c r="T39" s="409">
        <v>23</v>
      </c>
      <c r="U39" s="412">
        <v>0</v>
      </c>
      <c r="V39" s="410">
        <v>0</v>
      </c>
      <c r="W39" s="410">
        <v>0</v>
      </c>
      <c r="X39" s="410">
        <v>0</v>
      </c>
      <c r="Y39" s="411">
        <f t="shared" si="7"/>
        <v>0</v>
      </c>
      <c r="Z39" s="414">
        <v>0</v>
      </c>
    </row>
    <row r="40" spans="1:26" ht="19.5" customHeight="1">
      <c r="A40" s="415" t="s">
        <v>203</v>
      </c>
      <c r="B40" s="453">
        <v>984</v>
      </c>
      <c r="C40" s="409">
        <v>33</v>
      </c>
      <c r="D40" s="410">
        <v>35</v>
      </c>
      <c r="E40" s="410">
        <v>0</v>
      </c>
      <c r="F40" s="409">
        <v>0</v>
      </c>
      <c r="G40" s="411">
        <f t="shared" si="5"/>
        <v>68</v>
      </c>
      <c r="H40" s="412">
        <v>128</v>
      </c>
      <c r="I40" s="413">
        <v>86</v>
      </c>
      <c r="J40" s="410">
        <v>112</v>
      </c>
      <c r="K40" s="410">
        <v>0</v>
      </c>
      <c r="L40" s="411">
        <f t="shared" si="6"/>
        <v>326</v>
      </c>
      <c r="M40" s="412">
        <v>326</v>
      </c>
      <c r="N40" s="410">
        <v>184</v>
      </c>
      <c r="O40" s="410">
        <v>1</v>
      </c>
      <c r="P40" s="410">
        <v>0</v>
      </c>
      <c r="Q40" s="413">
        <v>0</v>
      </c>
      <c r="R40" s="411">
        <f t="shared" si="8"/>
        <v>511</v>
      </c>
      <c r="S40" s="414">
        <v>2</v>
      </c>
      <c r="T40" s="409">
        <v>72</v>
      </c>
      <c r="U40" s="412">
        <v>0</v>
      </c>
      <c r="V40" s="410">
        <v>0</v>
      </c>
      <c r="W40" s="410">
        <v>2</v>
      </c>
      <c r="X40" s="410">
        <v>0</v>
      </c>
      <c r="Y40" s="411">
        <f t="shared" si="7"/>
        <v>2</v>
      </c>
      <c r="Z40" s="414">
        <v>3</v>
      </c>
    </row>
    <row r="41" spans="1:26" ht="19.5" customHeight="1">
      <c r="A41" s="415" t="s">
        <v>204</v>
      </c>
      <c r="B41" s="453">
        <v>2436</v>
      </c>
      <c r="C41" s="409">
        <v>30</v>
      </c>
      <c r="D41" s="410">
        <v>63</v>
      </c>
      <c r="E41" s="410">
        <v>0</v>
      </c>
      <c r="F41" s="409">
        <v>0</v>
      </c>
      <c r="G41" s="411">
        <f t="shared" si="5"/>
        <v>93</v>
      </c>
      <c r="H41" s="412">
        <v>83</v>
      </c>
      <c r="I41" s="413">
        <v>68</v>
      </c>
      <c r="J41" s="410">
        <v>29</v>
      </c>
      <c r="K41" s="410">
        <v>0</v>
      </c>
      <c r="L41" s="411">
        <f t="shared" si="6"/>
        <v>180</v>
      </c>
      <c r="M41" s="412">
        <v>389</v>
      </c>
      <c r="N41" s="410">
        <v>253</v>
      </c>
      <c r="O41" s="410">
        <v>10</v>
      </c>
      <c r="P41" s="410">
        <v>30</v>
      </c>
      <c r="Q41" s="413">
        <v>0</v>
      </c>
      <c r="R41" s="411">
        <f t="shared" si="8"/>
        <v>682</v>
      </c>
      <c r="S41" s="414">
        <v>192</v>
      </c>
      <c r="T41" s="409">
        <v>171</v>
      </c>
      <c r="U41" s="412">
        <v>372</v>
      </c>
      <c r="V41" s="410">
        <v>0</v>
      </c>
      <c r="W41" s="410">
        <v>7</v>
      </c>
      <c r="X41" s="410">
        <v>0</v>
      </c>
      <c r="Y41" s="411">
        <f t="shared" si="7"/>
        <v>379</v>
      </c>
      <c r="Z41" s="414">
        <v>739</v>
      </c>
    </row>
    <row r="42" spans="1:26" ht="19.5" customHeight="1" thickBot="1">
      <c r="A42" s="435" t="s">
        <v>205</v>
      </c>
      <c r="B42" s="455">
        <v>245</v>
      </c>
      <c r="C42" s="420">
        <v>4</v>
      </c>
      <c r="D42" s="421">
        <v>8</v>
      </c>
      <c r="E42" s="421">
        <v>2</v>
      </c>
      <c r="F42" s="420">
        <v>0</v>
      </c>
      <c r="G42" s="430">
        <f t="shared" si="5"/>
        <v>14</v>
      </c>
      <c r="H42" s="423">
        <v>10</v>
      </c>
      <c r="I42" s="424">
        <v>7</v>
      </c>
      <c r="J42" s="421">
        <v>5</v>
      </c>
      <c r="K42" s="421">
        <v>0</v>
      </c>
      <c r="L42" s="430">
        <f t="shared" si="6"/>
        <v>22</v>
      </c>
      <c r="M42" s="423">
        <v>59</v>
      </c>
      <c r="N42" s="421">
        <v>39</v>
      </c>
      <c r="O42" s="421">
        <v>1</v>
      </c>
      <c r="P42" s="421">
        <v>0</v>
      </c>
      <c r="Q42" s="424">
        <v>0</v>
      </c>
      <c r="R42" s="430">
        <f t="shared" si="8"/>
        <v>99</v>
      </c>
      <c r="S42" s="437">
        <v>8</v>
      </c>
      <c r="T42" s="420">
        <v>11</v>
      </c>
      <c r="U42" s="423">
        <v>28</v>
      </c>
      <c r="V42" s="421">
        <v>0</v>
      </c>
      <c r="W42" s="421">
        <v>0</v>
      </c>
      <c r="X42" s="421">
        <v>0</v>
      </c>
      <c r="Y42" s="430">
        <f t="shared" si="7"/>
        <v>28</v>
      </c>
      <c r="Z42" s="437">
        <v>63</v>
      </c>
    </row>
    <row r="43" spans="1:26" ht="19.5" customHeight="1" thickBot="1">
      <c r="A43" s="456" t="s">
        <v>206</v>
      </c>
      <c r="B43" s="443">
        <f t="shared" ref="B43:Z43" si="9">SUM(B29:B42)</f>
        <v>17321</v>
      </c>
      <c r="C43" s="444">
        <f t="shared" si="9"/>
        <v>437</v>
      </c>
      <c r="D43" s="445">
        <f t="shared" si="9"/>
        <v>407</v>
      </c>
      <c r="E43" s="450">
        <f>SUM(E29:E42)</f>
        <v>392</v>
      </c>
      <c r="F43" s="452">
        <f t="shared" si="9"/>
        <v>0</v>
      </c>
      <c r="G43" s="446">
        <f t="shared" si="9"/>
        <v>1236</v>
      </c>
      <c r="H43" s="457">
        <f t="shared" si="9"/>
        <v>749</v>
      </c>
      <c r="I43" s="458">
        <f t="shared" si="9"/>
        <v>590</v>
      </c>
      <c r="J43" s="445">
        <f t="shared" si="9"/>
        <v>1143</v>
      </c>
      <c r="K43" s="452">
        <f t="shared" si="9"/>
        <v>0</v>
      </c>
      <c r="L43" s="446">
        <f t="shared" si="9"/>
        <v>2482</v>
      </c>
      <c r="M43" s="447">
        <f t="shared" si="9"/>
        <v>3972</v>
      </c>
      <c r="N43" s="450">
        <f t="shared" si="9"/>
        <v>2089</v>
      </c>
      <c r="O43" s="450">
        <f t="shared" si="9"/>
        <v>47</v>
      </c>
      <c r="P43" s="452">
        <f>SUM(P29:P42)</f>
        <v>238</v>
      </c>
      <c r="Q43" s="450">
        <f t="shared" si="9"/>
        <v>0</v>
      </c>
      <c r="R43" s="446">
        <f t="shared" si="9"/>
        <v>6346</v>
      </c>
      <c r="S43" s="459">
        <f t="shared" si="9"/>
        <v>880</v>
      </c>
      <c r="T43" s="452">
        <f t="shared" si="9"/>
        <v>926</v>
      </c>
      <c r="U43" s="447">
        <f t="shared" si="9"/>
        <v>2936</v>
      </c>
      <c r="V43" s="450">
        <f t="shared" si="9"/>
        <v>3</v>
      </c>
      <c r="W43" s="450">
        <f t="shared" si="9"/>
        <v>9</v>
      </c>
      <c r="X43" s="450">
        <f t="shared" si="9"/>
        <v>0</v>
      </c>
      <c r="Y43" s="446">
        <f t="shared" si="9"/>
        <v>2948</v>
      </c>
      <c r="Z43" s="459">
        <f t="shared" si="9"/>
        <v>2503</v>
      </c>
    </row>
    <row r="44" spans="1:26" ht="19.5" customHeight="1" thickBot="1">
      <c r="A44" s="460" t="s">
        <v>207</v>
      </c>
      <c r="B44" s="443">
        <f t="shared" ref="B44:Z44" si="10">SUM(B28,B43)</f>
        <v>376003</v>
      </c>
      <c r="C44" s="461">
        <f t="shared" si="10"/>
        <v>6779</v>
      </c>
      <c r="D44" s="445">
        <f t="shared" si="10"/>
        <v>9539</v>
      </c>
      <c r="E44" s="450">
        <f>SUM(E28,E43)</f>
        <v>9762</v>
      </c>
      <c r="F44" s="462">
        <f t="shared" si="10"/>
        <v>9911</v>
      </c>
      <c r="G44" s="463">
        <f t="shared" si="10"/>
        <v>35991</v>
      </c>
      <c r="H44" s="457">
        <f t="shared" si="10"/>
        <v>9031</v>
      </c>
      <c r="I44" s="458">
        <f t="shared" si="10"/>
        <v>5677</v>
      </c>
      <c r="J44" s="445">
        <f t="shared" si="10"/>
        <v>6795</v>
      </c>
      <c r="K44" s="462">
        <f t="shared" si="10"/>
        <v>35571</v>
      </c>
      <c r="L44" s="446">
        <f t="shared" si="10"/>
        <v>57074</v>
      </c>
      <c r="M44" s="447">
        <f t="shared" si="10"/>
        <v>33741</v>
      </c>
      <c r="N44" s="450">
        <f t="shared" si="10"/>
        <v>28247</v>
      </c>
      <c r="O44" s="450">
        <f t="shared" si="10"/>
        <v>717</v>
      </c>
      <c r="P44" s="462">
        <f>SUM(P28,P43)</f>
        <v>21859</v>
      </c>
      <c r="Q44" s="450">
        <f t="shared" si="10"/>
        <v>929</v>
      </c>
      <c r="R44" s="446">
        <f t="shared" si="10"/>
        <v>85493</v>
      </c>
      <c r="S44" s="459">
        <f t="shared" si="10"/>
        <v>11424</v>
      </c>
      <c r="T44" s="462">
        <f t="shared" si="10"/>
        <v>35728</v>
      </c>
      <c r="U44" s="464">
        <f t="shared" si="10"/>
        <v>108230</v>
      </c>
      <c r="V44" s="465">
        <f t="shared" si="10"/>
        <v>46</v>
      </c>
      <c r="W44" s="465">
        <f t="shared" si="10"/>
        <v>4154</v>
      </c>
      <c r="X44" s="465">
        <f t="shared" si="10"/>
        <v>0</v>
      </c>
      <c r="Y44" s="463">
        <f t="shared" si="10"/>
        <v>112430</v>
      </c>
      <c r="Z44" s="459">
        <f t="shared" si="10"/>
        <v>37863</v>
      </c>
    </row>
    <row r="45" spans="1:26" s="467" customFormat="1" ht="14.25" customHeight="1">
      <c r="A45" s="466" t="s">
        <v>208</v>
      </c>
    </row>
    <row r="46" spans="1:26" s="469" customFormat="1" ht="14.25" customHeight="1">
      <c r="A46" s="468" t="s">
        <v>209</v>
      </c>
    </row>
    <row r="47" spans="1:26" ht="14.25" customHeight="1">
      <c r="A47" s="468"/>
      <c r="B47" s="347"/>
    </row>
    <row r="48" spans="1:26" ht="16.5" customHeight="1"/>
    <row r="49" spans="1:2" ht="16.5" customHeight="1"/>
    <row r="50" spans="1:2" ht="16.5" customHeight="1"/>
    <row r="51" spans="1:2" ht="16.5" customHeight="1"/>
    <row r="52" spans="1:2" ht="16.5" customHeight="1"/>
    <row r="53" spans="1:2" ht="16.5" customHeight="1"/>
    <row r="54" spans="1:2" ht="16.5" customHeight="1"/>
    <row r="55" spans="1:2" ht="16.5" customHeight="1"/>
    <row r="56" spans="1:2" ht="16.5" customHeight="1"/>
    <row r="57" spans="1:2" ht="16.5" customHeight="1"/>
    <row r="58" spans="1:2" ht="16.5" customHeight="1"/>
    <row r="59" spans="1:2" ht="16.5" customHeight="1"/>
    <row r="60" spans="1:2" ht="16.5" customHeight="1"/>
    <row r="61" spans="1:2" ht="16.5" customHeight="1">
      <c r="A61" s="471"/>
      <c r="B61" s="347"/>
    </row>
  </sheetData>
  <mergeCells count="12">
    <mergeCell ref="W6:W8"/>
    <mergeCell ref="Z6:Z7"/>
    <mergeCell ref="E4:X4"/>
    <mergeCell ref="B5:B7"/>
    <mergeCell ref="C5:G5"/>
    <mergeCell ref="H5:L5"/>
    <mergeCell ref="M5:R5"/>
    <mergeCell ref="U5:Y5"/>
    <mergeCell ref="J6:J8"/>
    <mergeCell ref="S6:S7"/>
    <mergeCell ref="U6:U8"/>
    <mergeCell ref="V6:V8"/>
  </mergeCells>
  <phoneticPr fontId="11"/>
  <conditionalFormatting sqref="B9:Z44">
    <cfRule type="cellIs" dxfId="29" priority="1" stopIfTrue="1" operator="equal">
      <formula>0</formula>
    </cfRule>
  </conditionalFormatting>
  <pageMargins left="0.7" right="0.7" top="0.75" bottom="0.75" header="0.3" footer="0.3"/>
  <pageSetup paperSize="9" scale="84" orientation="portrait" horizontalDpi="1200" verticalDpi="1200" r:id="rId1"/>
  <colBreaks count="1" manualBreakCount="1">
    <brk id="11" max="45" man="1"/>
  </colBreaks>
  <ignoredErrors>
    <ignoredError sqref="Y9:Y27 G10:G27 Y29:Y32 G29:G42 Y33:Y42" formulaRange="1"/>
    <ignoredError sqref="G28 Y28" formula="1" formulaRange="1"/>
    <ignoredError sqref="H28:X28 Z2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9"/>
  <sheetViews>
    <sheetView zoomScaleNormal="100" zoomScaleSheetLayoutView="100" workbookViewId="0">
      <selection activeCell="M36" sqref="M36"/>
    </sheetView>
  </sheetViews>
  <sheetFormatPr defaultColWidth="9" defaultRowHeight="13.5"/>
  <cols>
    <col min="1" max="1" width="12.875" style="343" customWidth="1"/>
    <col min="2" max="2" width="10.625" style="344" customWidth="1"/>
    <col min="3" max="3" width="4.875" style="627" customWidth="1"/>
    <col min="4" max="4" width="8.625" style="475" customWidth="1"/>
    <col min="5" max="5" width="4.875" style="476" customWidth="1"/>
    <col min="6" max="6" width="10.625" style="475" customWidth="1"/>
    <col min="7" max="7" width="9.625" style="475" customWidth="1"/>
    <col min="8" max="8" width="4.875" style="476" customWidth="1"/>
    <col min="9" max="9" width="8.625" style="475" customWidth="1"/>
    <col min="10" max="10" width="4.875" style="476" customWidth="1"/>
    <col min="11" max="11" width="8.625" style="475" customWidth="1"/>
    <col min="12" max="12" width="4.875" style="476" customWidth="1"/>
    <col min="13" max="13" width="9.625" style="475" customWidth="1"/>
    <col min="14" max="14" width="4.875" style="476" customWidth="1"/>
    <col min="15" max="17" width="10.625" style="475" customWidth="1"/>
    <col min="18" max="18" width="8.625" style="475" customWidth="1"/>
    <col min="19" max="19" width="3.875" style="475" customWidth="1"/>
    <col min="20" max="23" width="8.625" style="475" customWidth="1"/>
    <col min="24" max="16384" width="9" style="475"/>
  </cols>
  <sheetData>
    <row r="1" spans="1:23" ht="16.5" customHeight="1">
      <c r="A1" s="472" t="s">
        <v>210</v>
      </c>
      <c r="B1" s="472"/>
      <c r="C1" s="473"/>
      <c r="D1" s="472"/>
      <c r="E1" s="474"/>
      <c r="N1" s="477"/>
    </row>
    <row r="2" spans="1:23" ht="9" customHeight="1">
      <c r="A2" s="478"/>
      <c r="B2" s="478"/>
      <c r="C2" s="479"/>
      <c r="D2" s="478"/>
      <c r="E2" s="480"/>
      <c r="I2" s="261"/>
      <c r="J2" s="481"/>
      <c r="K2" s="261"/>
      <c r="L2" s="481"/>
    </row>
    <row r="3" spans="1:23" s="282" customFormat="1" ht="16.5" customHeight="1" thickBot="1">
      <c r="A3" s="482" t="s">
        <v>211</v>
      </c>
      <c r="B3" s="483"/>
      <c r="C3" s="484"/>
      <c r="D3" s="485"/>
      <c r="E3" s="486"/>
      <c r="H3" s="486"/>
      <c r="J3" s="486"/>
      <c r="L3" s="486"/>
      <c r="N3" s="486"/>
      <c r="R3" s="487" t="s">
        <v>212</v>
      </c>
      <c r="T3" s="282" t="s">
        <v>213</v>
      </c>
      <c r="V3" s="283"/>
      <c r="W3" s="487" t="s">
        <v>212</v>
      </c>
    </row>
    <row r="4" spans="1:23" s="344" customFormat="1" ht="15.75" customHeight="1" thickBot="1">
      <c r="A4" s="266"/>
      <c r="B4" s="1772" t="s">
        <v>214</v>
      </c>
      <c r="C4" s="1773"/>
      <c r="D4" s="1773"/>
      <c r="E4" s="1773"/>
      <c r="F4" s="1774"/>
      <c r="G4" s="1775" t="s">
        <v>215</v>
      </c>
      <c r="H4" s="1776"/>
      <c r="I4" s="1776"/>
      <c r="J4" s="1776"/>
      <c r="K4" s="1776"/>
      <c r="L4" s="1776"/>
      <c r="M4" s="1776"/>
      <c r="N4" s="1776"/>
      <c r="O4" s="1777"/>
      <c r="P4" s="488"/>
      <c r="Q4" s="489"/>
      <c r="R4" s="488"/>
      <c r="T4" s="490"/>
      <c r="U4" s="491"/>
      <c r="V4" s="491"/>
      <c r="W4" s="492"/>
    </row>
    <row r="5" spans="1:23" s="344" customFormat="1" ht="15.75" customHeight="1" thickBot="1">
      <c r="A5" s="493"/>
      <c r="B5" s="494"/>
      <c r="C5" s="495"/>
      <c r="D5" s="495"/>
      <c r="E5" s="495"/>
      <c r="F5" s="496" t="s">
        <v>127</v>
      </c>
      <c r="G5" s="497"/>
      <c r="H5" s="498"/>
      <c r="I5" s="498"/>
      <c r="J5" s="498"/>
      <c r="K5" s="498"/>
      <c r="L5" s="498"/>
      <c r="M5" s="498"/>
      <c r="N5" s="498"/>
      <c r="O5" s="499" t="s">
        <v>93</v>
      </c>
      <c r="P5" s="500" t="s">
        <v>94</v>
      </c>
      <c r="Q5" s="501" t="s">
        <v>216</v>
      </c>
      <c r="R5" s="500" t="s">
        <v>217</v>
      </c>
      <c r="S5" s="502"/>
      <c r="T5" s="503"/>
      <c r="U5" s="504"/>
      <c r="V5" s="1778" t="s">
        <v>218</v>
      </c>
      <c r="W5" s="1781" t="s">
        <v>219</v>
      </c>
    </row>
    <row r="6" spans="1:23" s="344" customFormat="1" ht="15.75" customHeight="1">
      <c r="A6" s="493" t="s">
        <v>95</v>
      </c>
      <c r="B6" s="505" t="s">
        <v>104</v>
      </c>
      <c r="C6" s="506"/>
      <c r="D6" s="507" t="s">
        <v>126</v>
      </c>
      <c r="E6" s="508"/>
      <c r="F6" s="509" t="s">
        <v>220</v>
      </c>
      <c r="G6" s="510" t="s">
        <v>128</v>
      </c>
      <c r="H6" s="511"/>
      <c r="I6" s="507" t="s">
        <v>129</v>
      </c>
      <c r="J6" s="511"/>
      <c r="K6" s="507" t="s">
        <v>130</v>
      </c>
      <c r="L6" s="508"/>
      <c r="M6" s="512" t="s">
        <v>221</v>
      </c>
      <c r="N6" s="513"/>
      <c r="O6" s="514" t="s">
        <v>220</v>
      </c>
      <c r="P6" s="515" t="s">
        <v>222</v>
      </c>
      <c r="Q6" s="1784" t="s">
        <v>223</v>
      </c>
      <c r="R6" s="516" t="s">
        <v>224</v>
      </c>
      <c r="T6" s="517" t="s">
        <v>225</v>
      </c>
      <c r="U6" s="518" t="s">
        <v>226</v>
      </c>
      <c r="V6" s="1779"/>
      <c r="W6" s="1782"/>
    </row>
    <row r="7" spans="1:23" s="344" customFormat="1" ht="15.75" customHeight="1">
      <c r="A7" s="493"/>
      <c r="B7" s="493" t="s">
        <v>227</v>
      </c>
      <c r="C7" s="519" t="s">
        <v>228</v>
      </c>
      <c r="D7" s="520" t="s">
        <v>229</v>
      </c>
      <c r="E7" s="521" t="s">
        <v>228</v>
      </c>
      <c r="F7" s="509" t="s">
        <v>230</v>
      </c>
      <c r="G7" s="522" t="s">
        <v>231</v>
      </c>
      <c r="H7" s="523" t="s">
        <v>232</v>
      </c>
      <c r="I7" s="524" t="s">
        <v>233</v>
      </c>
      <c r="J7" s="523" t="s">
        <v>234</v>
      </c>
      <c r="K7" s="525" t="s">
        <v>235</v>
      </c>
      <c r="L7" s="523" t="s">
        <v>236</v>
      </c>
      <c r="M7" s="525" t="s">
        <v>237</v>
      </c>
      <c r="N7" s="523" t="s">
        <v>228</v>
      </c>
      <c r="O7" s="514" t="s">
        <v>230</v>
      </c>
      <c r="P7" s="515" t="s">
        <v>109</v>
      </c>
      <c r="Q7" s="1784"/>
      <c r="R7" s="516" t="s">
        <v>238</v>
      </c>
      <c r="T7" s="502"/>
      <c r="U7" s="518" t="s">
        <v>225</v>
      </c>
      <c r="V7" s="1779"/>
      <c r="W7" s="1782"/>
    </row>
    <row r="8" spans="1:23" s="344" customFormat="1" ht="15.75" customHeight="1" thickBot="1">
      <c r="A8" s="280"/>
      <c r="B8" s="280" t="s">
        <v>239</v>
      </c>
      <c r="C8" s="526" t="s">
        <v>240</v>
      </c>
      <c r="D8" s="527" t="s">
        <v>241</v>
      </c>
      <c r="E8" s="528" t="s">
        <v>242</v>
      </c>
      <c r="F8" s="529" t="s">
        <v>243</v>
      </c>
      <c r="G8" s="530"/>
      <c r="H8" s="531" t="s">
        <v>242</v>
      </c>
      <c r="I8" s="532" t="s">
        <v>244</v>
      </c>
      <c r="J8" s="531" t="s">
        <v>242</v>
      </c>
      <c r="K8" s="533"/>
      <c r="L8" s="531" t="s">
        <v>242</v>
      </c>
      <c r="M8" s="534"/>
      <c r="N8" s="531" t="s">
        <v>245</v>
      </c>
      <c r="O8" s="535" t="s">
        <v>246</v>
      </c>
      <c r="P8" s="536"/>
      <c r="Q8" s="537" t="s">
        <v>247</v>
      </c>
      <c r="R8" s="536"/>
      <c r="T8" s="538"/>
      <c r="U8" s="539"/>
      <c r="V8" s="1780"/>
      <c r="W8" s="1783"/>
    </row>
    <row r="9" spans="1:23" ht="19.5" customHeight="1">
      <c r="A9" s="540" t="s">
        <v>32</v>
      </c>
      <c r="B9" s="541">
        <v>884943</v>
      </c>
      <c r="C9" s="542">
        <f t="shared" ref="C9:C44" si="0">B9/F9*100</f>
        <v>95.408146763353159</v>
      </c>
      <c r="D9" s="541">
        <v>42591</v>
      </c>
      <c r="E9" s="543">
        <f t="shared" ref="E9:E44" si="1">D9/F9*100</f>
        <v>4.591853236646851</v>
      </c>
      <c r="F9" s="544">
        <f t="shared" ref="F9:F42" si="2">SUM(B9,D9)</f>
        <v>927534</v>
      </c>
      <c r="G9" s="545">
        <v>820524</v>
      </c>
      <c r="H9" s="543">
        <f t="shared" ref="H9:H44" si="3">G9/O9*100</f>
        <v>88.462956613989348</v>
      </c>
      <c r="I9" s="546">
        <v>2609</v>
      </c>
      <c r="J9" s="547">
        <f t="shared" ref="J9:J42" si="4">I9/O9*100</f>
        <v>0.2812834893383962</v>
      </c>
      <c r="K9" s="546">
        <v>104401</v>
      </c>
      <c r="L9" s="547">
        <f t="shared" ref="L9:L44" si="5">K9/O9*100</f>
        <v>11.255759896672252</v>
      </c>
      <c r="M9" s="546">
        <v>0</v>
      </c>
      <c r="N9" s="547">
        <f t="shared" ref="N9:N44" si="6">SUM(M9)/O9*100</f>
        <v>0</v>
      </c>
      <c r="O9" s="545">
        <f>SUM(G9,I9,K9,M9)</f>
        <v>927534</v>
      </c>
      <c r="P9" s="548">
        <v>128058</v>
      </c>
      <c r="Q9" s="549">
        <f t="shared" ref="Q9:Q42" si="7">SUM(O9,P9)</f>
        <v>1055592</v>
      </c>
      <c r="R9" s="548">
        <v>0</v>
      </c>
      <c r="S9" s="550" t="str">
        <f>IF(F9=O9,"","！")</f>
        <v/>
      </c>
      <c r="T9" s="549">
        <f t="shared" ref="T9:T27" si="8">SUM(U9:W9)</f>
        <v>705281</v>
      </c>
      <c r="U9" s="551">
        <v>705281</v>
      </c>
      <c r="V9" s="304">
        <v>0</v>
      </c>
      <c r="W9" s="305">
        <v>0</v>
      </c>
    </row>
    <row r="10" spans="1:23" ht="19.5" customHeight="1">
      <c r="A10" s="552" t="s">
        <v>33</v>
      </c>
      <c r="B10" s="553">
        <v>369982</v>
      </c>
      <c r="C10" s="554">
        <f t="shared" si="0"/>
        <v>98.340359252151629</v>
      </c>
      <c r="D10" s="553">
        <v>6244</v>
      </c>
      <c r="E10" s="555">
        <f t="shared" si="1"/>
        <v>1.6596407478483677</v>
      </c>
      <c r="F10" s="556">
        <f t="shared" si="2"/>
        <v>376226</v>
      </c>
      <c r="G10" s="557">
        <v>326129</v>
      </c>
      <c r="H10" s="555">
        <f t="shared" si="3"/>
        <v>86.684333352825163</v>
      </c>
      <c r="I10" s="558">
        <v>4</v>
      </c>
      <c r="J10" s="555">
        <f t="shared" si="4"/>
        <v>1.0631907417350209E-3</v>
      </c>
      <c r="K10" s="558">
        <v>44541</v>
      </c>
      <c r="L10" s="555">
        <f t="shared" si="5"/>
        <v>11.838894706904894</v>
      </c>
      <c r="M10" s="558">
        <v>5552</v>
      </c>
      <c r="N10" s="555">
        <f t="shared" si="6"/>
        <v>1.4757087495282091</v>
      </c>
      <c r="O10" s="557">
        <f t="shared" ref="O10:O42" si="9">SUM(G10,I10,K10,M10)</f>
        <v>376226</v>
      </c>
      <c r="P10" s="559">
        <v>32138</v>
      </c>
      <c r="Q10" s="296">
        <f t="shared" si="7"/>
        <v>408364</v>
      </c>
      <c r="R10" s="559">
        <v>0</v>
      </c>
      <c r="S10" s="550" t="str">
        <f t="shared" ref="S10:S41" si="10">IF(F10=O10,"","！")</f>
        <v/>
      </c>
      <c r="T10" s="306">
        <f t="shared" si="8"/>
        <v>290966</v>
      </c>
      <c r="U10" s="551">
        <v>285414</v>
      </c>
      <c r="V10" s="304">
        <v>5552</v>
      </c>
      <c r="W10" s="305">
        <v>0</v>
      </c>
    </row>
    <row r="11" spans="1:23" ht="19.5" customHeight="1">
      <c r="A11" s="291" t="s">
        <v>34</v>
      </c>
      <c r="B11" s="553">
        <v>196807</v>
      </c>
      <c r="C11" s="560">
        <f t="shared" si="0"/>
        <v>95.379955413395365</v>
      </c>
      <c r="D11" s="553">
        <v>9533</v>
      </c>
      <c r="E11" s="561">
        <f t="shared" si="1"/>
        <v>4.6200445866046334</v>
      </c>
      <c r="F11" s="556">
        <f t="shared" si="2"/>
        <v>206340</v>
      </c>
      <c r="G11" s="557">
        <v>171473</v>
      </c>
      <c r="H11" s="561">
        <f t="shared" si="3"/>
        <v>83.1021614810507</v>
      </c>
      <c r="I11" s="558">
        <v>0</v>
      </c>
      <c r="J11" s="555">
        <f t="shared" si="4"/>
        <v>0</v>
      </c>
      <c r="K11" s="558">
        <v>34451</v>
      </c>
      <c r="L11" s="555">
        <f t="shared" si="5"/>
        <v>16.696229524086458</v>
      </c>
      <c r="M11" s="558">
        <v>416</v>
      </c>
      <c r="N11" s="555">
        <f t="shared" si="6"/>
        <v>0.20160899486284775</v>
      </c>
      <c r="O11" s="557">
        <f t="shared" si="9"/>
        <v>206340</v>
      </c>
      <c r="P11" s="559">
        <v>2724</v>
      </c>
      <c r="Q11" s="296">
        <f t="shared" si="7"/>
        <v>209064</v>
      </c>
      <c r="R11" s="559">
        <v>0</v>
      </c>
      <c r="S11" s="550" t="str">
        <f t="shared" si="10"/>
        <v/>
      </c>
      <c r="T11" s="306">
        <f t="shared" si="8"/>
        <v>147420</v>
      </c>
      <c r="U11" s="551">
        <v>147004</v>
      </c>
      <c r="V11" s="304">
        <v>416</v>
      </c>
      <c r="W11" s="305">
        <v>0</v>
      </c>
    </row>
    <row r="12" spans="1:23" ht="19.5" customHeight="1">
      <c r="A12" s="291" t="s">
        <v>35</v>
      </c>
      <c r="B12" s="553">
        <v>89947</v>
      </c>
      <c r="C12" s="554">
        <f t="shared" si="0"/>
        <v>93.136940201915607</v>
      </c>
      <c r="D12" s="553">
        <v>6628</v>
      </c>
      <c r="E12" s="555">
        <f t="shared" si="1"/>
        <v>6.8630597980843904</v>
      </c>
      <c r="F12" s="556">
        <f t="shared" si="2"/>
        <v>96575</v>
      </c>
      <c r="G12" s="557">
        <v>81038</v>
      </c>
      <c r="H12" s="555">
        <f t="shared" si="3"/>
        <v>83.911985503494691</v>
      </c>
      <c r="I12" s="558">
        <v>697</v>
      </c>
      <c r="J12" s="555">
        <f t="shared" si="4"/>
        <v>0.72171887134351542</v>
      </c>
      <c r="K12" s="558">
        <v>14840</v>
      </c>
      <c r="L12" s="555">
        <f t="shared" si="5"/>
        <v>15.366295625161792</v>
      </c>
      <c r="M12" s="558">
        <v>0</v>
      </c>
      <c r="N12" s="555">
        <f t="shared" si="6"/>
        <v>0</v>
      </c>
      <c r="O12" s="557">
        <f t="shared" si="9"/>
        <v>96575</v>
      </c>
      <c r="P12" s="559">
        <v>15513</v>
      </c>
      <c r="Q12" s="296">
        <f t="shared" si="7"/>
        <v>112088</v>
      </c>
      <c r="R12" s="559">
        <v>0</v>
      </c>
      <c r="S12" s="550" t="str">
        <f t="shared" si="10"/>
        <v/>
      </c>
      <c r="T12" s="306">
        <f t="shared" si="8"/>
        <v>74848</v>
      </c>
      <c r="U12" s="551">
        <v>72566</v>
      </c>
      <c r="V12" s="304">
        <v>0</v>
      </c>
      <c r="W12" s="305">
        <v>2282</v>
      </c>
    </row>
    <row r="13" spans="1:23" ht="19.5" customHeight="1" thickBot="1">
      <c r="A13" s="298" t="s">
        <v>36</v>
      </c>
      <c r="B13" s="562">
        <v>69383</v>
      </c>
      <c r="C13" s="563">
        <f t="shared" si="0"/>
        <v>93.826743116784769</v>
      </c>
      <c r="D13" s="562">
        <v>4565</v>
      </c>
      <c r="E13" s="564">
        <f t="shared" si="1"/>
        <v>6.1732568832152319</v>
      </c>
      <c r="F13" s="565">
        <f t="shared" si="2"/>
        <v>73948</v>
      </c>
      <c r="G13" s="566">
        <v>57799</v>
      </c>
      <c r="H13" s="564">
        <f t="shared" si="3"/>
        <v>78.161681181370696</v>
      </c>
      <c r="I13" s="567">
        <v>649</v>
      </c>
      <c r="J13" s="568">
        <f t="shared" si="4"/>
        <v>0.8776437496619246</v>
      </c>
      <c r="K13" s="569">
        <v>15069</v>
      </c>
      <c r="L13" s="568">
        <f t="shared" si="5"/>
        <v>20.377833071888354</v>
      </c>
      <c r="M13" s="569">
        <v>431</v>
      </c>
      <c r="N13" s="568">
        <f t="shared" si="6"/>
        <v>0.58284199707902851</v>
      </c>
      <c r="O13" s="570">
        <f t="shared" si="9"/>
        <v>73948</v>
      </c>
      <c r="P13" s="571">
        <v>0</v>
      </c>
      <c r="Q13" s="303">
        <f t="shared" si="7"/>
        <v>73948</v>
      </c>
      <c r="R13" s="571">
        <v>0</v>
      </c>
      <c r="S13" s="550" t="str">
        <f t="shared" si="10"/>
        <v/>
      </c>
      <c r="T13" s="303">
        <f t="shared" si="8"/>
        <v>54598</v>
      </c>
      <c r="U13" s="566">
        <v>52585</v>
      </c>
      <c r="V13" s="300">
        <v>431</v>
      </c>
      <c r="W13" s="302">
        <v>1582</v>
      </c>
    </row>
    <row r="14" spans="1:23" ht="19.5" customHeight="1">
      <c r="A14" s="284" t="s">
        <v>38</v>
      </c>
      <c r="B14" s="541">
        <v>46223</v>
      </c>
      <c r="C14" s="560">
        <f t="shared" si="0"/>
        <v>85.766504620180356</v>
      </c>
      <c r="D14" s="541">
        <v>7671</v>
      </c>
      <c r="E14" s="561">
        <f t="shared" si="1"/>
        <v>14.233495379819647</v>
      </c>
      <c r="F14" s="544">
        <f t="shared" si="2"/>
        <v>53894</v>
      </c>
      <c r="G14" s="545">
        <v>24386</v>
      </c>
      <c r="H14" s="561">
        <f t="shared" si="3"/>
        <v>45.248079563587787</v>
      </c>
      <c r="I14" s="546">
        <v>0</v>
      </c>
      <c r="J14" s="547">
        <f t="shared" si="4"/>
        <v>0</v>
      </c>
      <c r="K14" s="546">
        <v>29508</v>
      </c>
      <c r="L14" s="547">
        <f t="shared" si="5"/>
        <v>54.751920436412213</v>
      </c>
      <c r="M14" s="546">
        <v>0</v>
      </c>
      <c r="N14" s="547">
        <f t="shared" si="6"/>
        <v>0</v>
      </c>
      <c r="O14" s="545">
        <f t="shared" si="9"/>
        <v>53894</v>
      </c>
      <c r="P14" s="572">
        <v>0</v>
      </c>
      <c r="Q14" s="549">
        <f t="shared" si="7"/>
        <v>53894</v>
      </c>
      <c r="R14" s="572">
        <v>0</v>
      </c>
      <c r="S14" s="550" t="str">
        <f t="shared" si="10"/>
        <v/>
      </c>
      <c r="T14" s="306">
        <f t="shared" si="8"/>
        <v>22280</v>
      </c>
      <c r="U14" s="551">
        <v>21665</v>
      </c>
      <c r="V14" s="304">
        <v>0</v>
      </c>
      <c r="W14" s="305">
        <v>615</v>
      </c>
    </row>
    <row r="15" spans="1:23" ht="19.5" customHeight="1">
      <c r="A15" s="291" t="s">
        <v>39</v>
      </c>
      <c r="B15" s="553">
        <v>98468</v>
      </c>
      <c r="C15" s="554">
        <f t="shared" si="0"/>
        <v>94.518996333198942</v>
      </c>
      <c r="D15" s="553">
        <v>5710</v>
      </c>
      <c r="E15" s="555">
        <f t="shared" si="1"/>
        <v>5.481003666801052</v>
      </c>
      <c r="F15" s="556">
        <f t="shared" si="2"/>
        <v>104178</v>
      </c>
      <c r="G15" s="557">
        <v>91688</v>
      </c>
      <c r="H15" s="555">
        <f t="shared" si="3"/>
        <v>88.010904413599803</v>
      </c>
      <c r="I15" s="558">
        <v>111</v>
      </c>
      <c r="J15" s="555">
        <f t="shared" si="4"/>
        <v>0.10654840753326039</v>
      </c>
      <c r="K15" s="558">
        <v>10751</v>
      </c>
      <c r="L15" s="555">
        <f t="shared" si="5"/>
        <v>10.319837201712453</v>
      </c>
      <c r="M15" s="558">
        <v>1628</v>
      </c>
      <c r="N15" s="555">
        <f t="shared" si="6"/>
        <v>1.5627099771544855</v>
      </c>
      <c r="O15" s="557">
        <f t="shared" si="9"/>
        <v>104178</v>
      </c>
      <c r="P15" s="559">
        <v>18980</v>
      </c>
      <c r="Q15" s="296">
        <f t="shared" si="7"/>
        <v>123158</v>
      </c>
      <c r="R15" s="559">
        <v>0</v>
      </c>
      <c r="S15" s="550" t="str">
        <f t="shared" si="10"/>
        <v/>
      </c>
      <c r="T15" s="306">
        <f t="shared" si="8"/>
        <v>86454</v>
      </c>
      <c r="U15" s="551">
        <v>81617</v>
      </c>
      <c r="V15" s="304">
        <v>1628</v>
      </c>
      <c r="W15" s="305">
        <v>3209</v>
      </c>
    </row>
    <row r="16" spans="1:23" ht="19.5" customHeight="1">
      <c r="A16" s="291" t="s">
        <v>40</v>
      </c>
      <c r="B16" s="553">
        <v>58690</v>
      </c>
      <c r="C16" s="554">
        <f t="shared" si="0"/>
        <v>94.454100682374147</v>
      </c>
      <c r="D16" s="553">
        <v>3446</v>
      </c>
      <c r="E16" s="555">
        <f t="shared" si="1"/>
        <v>5.5458993176258531</v>
      </c>
      <c r="F16" s="556">
        <f t="shared" si="2"/>
        <v>62136</v>
      </c>
      <c r="G16" s="557">
        <v>49027</v>
      </c>
      <c r="H16" s="555">
        <f t="shared" si="3"/>
        <v>78.902729496588137</v>
      </c>
      <c r="I16" s="558">
        <v>426</v>
      </c>
      <c r="J16" s="555">
        <f t="shared" si="4"/>
        <v>0.68559289300888371</v>
      </c>
      <c r="K16" s="558">
        <v>12683</v>
      </c>
      <c r="L16" s="555">
        <f t="shared" si="5"/>
        <v>20.411677610402986</v>
      </c>
      <c r="M16" s="558">
        <v>0</v>
      </c>
      <c r="N16" s="555">
        <f t="shared" si="6"/>
        <v>0</v>
      </c>
      <c r="O16" s="557">
        <f t="shared" si="9"/>
        <v>62136</v>
      </c>
      <c r="P16" s="559">
        <v>0</v>
      </c>
      <c r="Q16" s="296">
        <f t="shared" si="7"/>
        <v>62136</v>
      </c>
      <c r="R16" s="559">
        <v>0</v>
      </c>
      <c r="S16" s="550" t="str">
        <f t="shared" si="10"/>
        <v/>
      </c>
      <c r="T16" s="306">
        <f t="shared" si="8"/>
        <v>42789</v>
      </c>
      <c r="U16" s="551">
        <v>42684</v>
      </c>
      <c r="V16" s="304">
        <v>0</v>
      </c>
      <c r="W16" s="305">
        <v>105</v>
      </c>
    </row>
    <row r="17" spans="1:23" ht="19.5" customHeight="1">
      <c r="A17" s="291" t="s">
        <v>41</v>
      </c>
      <c r="B17" s="553">
        <v>58761</v>
      </c>
      <c r="C17" s="554">
        <f t="shared" si="0"/>
        <v>92.923334809285848</v>
      </c>
      <c r="D17" s="553">
        <v>4475</v>
      </c>
      <c r="E17" s="555">
        <f t="shared" si="1"/>
        <v>7.0766651907141505</v>
      </c>
      <c r="F17" s="556">
        <f t="shared" si="2"/>
        <v>63236</v>
      </c>
      <c r="G17" s="557">
        <v>47691</v>
      </c>
      <c r="H17" s="555">
        <f t="shared" si="3"/>
        <v>75.417483711809723</v>
      </c>
      <c r="I17" s="558">
        <v>0</v>
      </c>
      <c r="J17" s="555">
        <f t="shared" si="4"/>
        <v>0</v>
      </c>
      <c r="K17" s="558">
        <v>15490</v>
      </c>
      <c r="L17" s="555">
        <f t="shared" si="5"/>
        <v>24.495540514896579</v>
      </c>
      <c r="M17" s="558">
        <v>55</v>
      </c>
      <c r="N17" s="555">
        <f t="shared" si="6"/>
        <v>8.6975773293693465E-2</v>
      </c>
      <c r="O17" s="557">
        <f>SUM(G17,I17,K17,M17)</f>
        <v>63236</v>
      </c>
      <c r="P17" s="559">
        <v>0</v>
      </c>
      <c r="Q17" s="296">
        <f t="shared" si="7"/>
        <v>63236</v>
      </c>
      <c r="R17" s="559">
        <v>0</v>
      </c>
      <c r="S17" s="550" t="str">
        <f>IF(F17=O17,"","！")</f>
        <v/>
      </c>
      <c r="T17" s="306">
        <f t="shared" si="8"/>
        <v>41789</v>
      </c>
      <c r="U17" s="551">
        <v>41228</v>
      </c>
      <c r="V17" s="304">
        <v>55</v>
      </c>
      <c r="W17" s="305">
        <v>506</v>
      </c>
    </row>
    <row r="18" spans="1:23" ht="19.5" customHeight="1" thickBot="1">
      <c r="A18" s="298" t="s">
        <v>42</v>
      </c>
      <c r="B18" s="562">
        <v>11963</v>
      </c>
      <c r="C18" s="563">
        <f t="shared" si="0"/>
        <v>85.996693264323198</v>
      </c>
      <c r="D18" s="562">
        <v>1948</v>
      </c>
      <c r="E18" s="564">
        <f t="shared" si="1"/>
        <v>14.003306735676802</v>
      </c>
      <c r="F18" s="565">
        <f t="shared" si="2"/>
        <v>13911</v>
      </c>
      <c r="G18" s="566">
        <v>10205</v>
      </c>
      <c r="H18" s="564">
        <f t="shared" si="3"/>
        <v>73.359212134282231</v>
      </c>
      <c r="I18" s="567">
        <v>0</v>
      </c>
      <c r="J18" s="564">
        <f t="shared" si="4"/>
        <v>0</v>
      </c>
      <c r="K18" s="567">
        <v>3706</v>
      </c>
      <c r="L18" s="564">
        <f t="shared" si="5"/>
        <v>26.64078786571778</v>
      </c>
      <c r="M18" s="567">
        <v>0</v>
      </c>
      <c r="N18" s="564">
        <f t="shared" si="6"/>
        <v>0</v>
      </c>
      <c r="O18" s="566">
        <f t="shared" si="9"/>
        <v>13911</v>
      </c>
      <c r="P18" s="571">
        <v>2754</v>
      </c>
      <c r="Q18" s="303">
        <f t="shared" si="7"/>
        <v>16665</v>
      </c>
      <c r="R18" s="571">
        <v>0</v>
      </c>
      <c r="S18" s="550" t="str">
        <f t="shared" si="10"/>
        <v/>
      </c>
      <c r="T18" s="303">
        <f t="shared" si="8"/>
        <v>9126</v>
      </c>
      <c r="U18" s="566">
        <v>9126</v>
      </c>
      <c r="V18" s="300">
        <v>0</v>
      </c>
      <c r="W18" s="302">
        <v>0</v>
      </c>
    </row>
    <row r="19" spans="1:23" ht="19.5" customHeight="1">
      <c r="A19" s="284" t="s">
        <v>43</v>
      </c>
      <c r="B19" s="541">
        <v>12080</v>
      </c>
      <c r="C19" s="560">
        <f t="shared" si="0"/>
        <v>85.540291743379129</v>
      </c>
      <c r="D19" s="541">
        <v>2042</v>
      </c>
      <c r="E19" s="561">
        <f t="shared" si="1"/>
        <v>14.459708256620877</v>
      </c>
      <c r="F19" s="544">
        <f t="shared" si="2"/>
        <v>14122</v>
      </c>
      <c r="G19" s="573">
        <v>8541</v>
      </c>
      <c r="H19" s="561">
        <f t="shared" si="3"/>
        <v>60.480101968559694</v>
      </c>
      <c r="I19" s="546">
        <v>53</v>
      </c>
      <c r="J19" s="561">
        <f t="shared" si="4"/>
        <v>0.37530094887409715</v>
      </c>
      <c r="K19" s="574">
        <v>4430</v>
      </c>
      <c r="L19" s="561">
        <f t="shared" si="5"/>
        <v>31.369494405891519</v>
      </c>
      <c r="M19" s="574">
        <v>1098</v>
      </c>
      <c r="N19" s="561">
        <f t="shared" si="6"/>
        <v>7.7751026766746918</v>
      </c>
      <c r="O19" s="551">
        <f t="shared" si="9"/>
        <v>14122</v>
      </c>
      <c r="P19" s="572">
        <v>185</v>
      </c>
      <c r="Q19" s="549">
        <f>SUM(O19,P19)</f>
        <v>14307</v>
      </c>
      <c r="R19" s="572">
        <v>0</v>
      </c>
      <c r="S19" s="550" t="str">
        <f>IF(F19=O19,"","！")</f>
        <v/>
      </c>
      <c r="T19" s="306">
        <f t="shared" si="8"/>
        <v>8989</v>
      </c>
      <c r="U19" s="551">
        <v>7891</v>
      </c>
      <c r="V19" s="304">
        <v>1098</v>
      </c>
      <c r="W19" s="305">
        <v>0</v>
      </c>
    </row>
    <row r="20" spans="1:23" ht="19.5" customHeight="1">
      <c r="A20" s="291" t="s">
        <v>44</v>
      </c>
      <c r="B20" s="553">
        <v>44159</v>
      </c>
      <c r="C20" s="554">
        <f t="shared" si="0"/>
        <v>98.864908431469118</v>
      </c>
      <c r="D20" s="553">
        <v>507</v>
      </c>
      <c r="E20" s="555">
        <f t="shared" si="1"/>
        <v>1.1350915685308736</v>
      </c>
      <c r="F20" s="556">
        <f t="shared" si="2"/>
        <v>44666</v>
      </c>
      <c r="G20" s="557">
        <v>32702</v>
      </c>
      <c r="H20" s="555">
        <f t="shared" si="3"/>
        <v>73.214525589934169</v>
      </c>
      <c r="I20" s="558">
        <v>493</v>
      </c>
      <c r="J20" s="555">
        <f t="shared" si="4"/>
        <v>1.1037478171315989</v>
      </c>
      <c r="K20" s="575">
        <v>11471</v>
      </c>
      <c r="L20" s="555">
        <f t="shared" si="5"/>
        <v>25.681726592934222</v>
      </c>
      <c r="M20" s="558">
        <v>0</v>
      </c>
      <c r="N20" s="555">
        <f t="shared" si="6"/>
        <v>0</v>
      </c>
      <c r="O20" s="557">
        <f t="shared" si="9"/>
        <v>44666</v>
      </c>
      <c r="P20" s="559">
        <v>236</v>
      </c>
      <c r="Q20" s="296">
        <f t="shared" si="7"/>
        <v>44902</v>
      </c>
      <c r="R20" s="559">
        <v>0</v>
      </c>
      <c r="S20" s="550" t="str">
        <f t="shared" si="10"/>
        <v/>
      </c>
      <c r="T20" s="306">
        <f t="shared" si="8"/>
        <v>29362</v>
      </c>
      <c r="U20" s="551">
        <v>29362</v>
      </c>
      <c r="V20" s="304">
        <v>0</v>
      </c>
      <c r="W20" s="305">
        <v>0</v>
      </c>
    </row>
    <row r="21" spans="1:23" ht="19.5" customHeight="1">
      <c r="A21" s="291" t="s">
        <v>45</v>
      </c>
      <c r="B21" s="553">
        <v>62763</v>
      </c>
      <c r="C21" s="554">
        <f t="shared" si="0"/>
        <v>97.815008182030709</v>
      </c>
      <c r="D21" s="553">
        <v>1402</v>
      </c>
      <c r="E21" s="555">
        <f t="shared" si="1"/>
        <v>2.1849918179692978</v>
      </c>
      <c r="F21" s="556">
        <f t="shared" si="2"/>
        <v>64165</v>
      </c>
      <c r="G21" s="557">
        <v>48033</v>
      </c>
      <c r="H21" s="555">
        <f t="shared" si="3"/>
        <v>74.858567755006618</v>
      </c>
      <c r="I21" s="558">
        <v>0</v>
      </c>
      <c r="J21" s="555">
        <f t="shared" si="4"/>
        <v>0</v>
      </c>
      <c r="K21" s="558">
        <v>16131</v>
      </c>
      <c r="L21" s="555">
        <f t="shared" si="5"/>
        <v>25.139873762954885</v>
      </c>
      <c r="M21" s="558">
        <v>1</v>
      </c>
      <c r="N21" s="555">
        <f t="shared" si="6"/>
        <v>1.5584820384945066E-3</v>
      </c>
      <c r="O21" s="557">
        <f t="shared" si="9"/>
        <v>64165</v>
      </c>
      <c r="P21" s="559">
        <v>0</v>
      </c>
      <c r="Q21" s="296">
        <f t="shared" si="7"/>
        <v>64165</v>
      </c>
      <c r="R21" s="559">
        <v>0</v>
      </c>
      <c r="S21" s="550" t="str">
        <f t="shared" si="10"/>
        <v/>
      </c>
      <c r="T21" s="306">
        <f t="shared" si="8"/>
        <v>43120</v>
      </c>
      <c r="U21" s="551">
        <v>43119</v>
      </c>
      <c r="V21" s="304">
        <v>1</v>
      </c>
      <c r="W21" s="305">
        <v>0</v>
      </c>
    </row>
    <row r="22" spans="1:23" ht="19.5" customHeight="1">
      <c r="A22" s="291" t="s">
        <v>46</v>
      </c>
      <c r="B22" s="553">
        <v>59400</v>
      </c>
      <c r="C22" s="554">
        <f t="shared" si="0"/>
        <v>92.27757841263923</v>
      </c>
      <c r="D22" s="553">
        <v>4971</v>
      </c>
      <c r="E22" s="555">
        <f t="shared" si="1"/>
        <v>7.7224215873607687</v>
      </c>
      <c r="F22" s="556">
        <f t="shared" si="2"/>
        <v>64371</v>
      </c>
      <c r="G22" s="557">
        <v>51682</v>
      </c>
      <c r="H22" s="555">
        <f t="shared" si="3"/>
        <v>80.287707197340424</v>
      </c>
      <c r="I22" s="558">
        <v>0</v>
      </c>
      <c r="J22" s="555">
        <f t="shared" si="4"/>
        <v>0</v>
      </c>
      <c r="K22" s="558">
        <v>12462</v>
      </c>
      <c r="L22" s="555">
        <f t="shared" si="5"/>
        <v>19.359649531621383</v>
      </c>
      <c r="M22" s="558">
        <v>227</v>
      </c>
      <c r="N22" s="555">
        <f t="shared" si="6"/>
        <v>0.35264327103820042</v>
      </c>
      <c r="O22" s="557">
        <f t="shared" si="9"/>
        <v>64371</v>
      </c>
      <c r="P22" s="559">
        <v>0</v>
      </c>
      <c r="Q22" s="296">
        <f t="shared" si="7"/>
        <v>64371</v>
      </c>
      <c r="R22" s="559">
        <v>0</v>
      </c>
      <c r="S22" s="550" t="str">
        <f t="shared" si="10"/>
        <v/>
      </c>
      <c r="T22" s="306">
        <f t="shared" si="8"/>
        <v>47634</v>
      </c>
      <c r="U22" s="551">
        <v>45513</v>
      </c>
      <c r="V22" s="304">
        <v>227</v>
      </c>
      <c r="W22" s="305">
        <v>1894</v>
      </c>
    </row>
    <row r="23" spans="1:23" ht="19.5" customHeight="1" thickBot="1">
      <c r="A23" s="298" t="s">
        <v>47</v>
      </c>
      <c r="B23" s="562">
        <v>25266</v>
      </c>
      <c r="C23" s="563">
        <f t="shared" si="0"/>
        <v>98.200474173112056</v>
      </c>
      <c r="D23" s="562">
        <v>463</v>
      </c>
      <c r="E23" s="564">
        <f t="shared" si="1"/>
        <v>1.7995258268879475</v>
      </c>
      <c r="F23" s="565">
        <f t="shared" si="2"/>
        <v>25729</v>
      </c>
      <c r="G23" s="566">
        <v>22161</v>
      </c>
      <c r="H23" s="564">
        <f t="shared" si="3"/>
        <v>86.132379804889425</v>
      </c>
      <c r="I23" s="567">
        <v>271</v>
      </c>
      <c r="J23" s="568">
        <f t="shared" si="4"/>
        <v>1.0532861751331182</v>
      </c>
      <c r="K23" s="569">
        <v>3297</v>
      </c>
      <c r="L23" s="568">
        <f t="shared" si="5"/>
        <v>12.814334019977458</v>
      </c>
      <c r="M23" s="569">
        <v>0</v>
      </c>
      <c r="N23" s="568">
        <f t="shared" si="6"/>
        <v>0</v>
      </c>
      <c r="O23" s="570">
        <f t="shared" si="9"/>
        <v>25729</v>
      </c>
      <c r="P23" s="576">
        <v>2454</v>
      </c>
      <c r="Q23" s="303">
        <f t="shared" si="7"/>
        <v>28183</v>
      </c>
      <c r="R23" s="576">
        <v>0</v>
      </c>
      <c r="S23" s="550" t="str">
        <f t="shared" si="10"/>
        <v/>
      </c>
      <c r="T23" s="303">
        <f t="shared" si="8"/>
        <v>19891</v>
      </c>
      <c r="U23" s="566">
        <v>19891</v>
      </c>
      <c r="V23" s="300">
        <v>0</v>
      </c>
      <c r="W23" s="302">
        <v>0</v>
      </c>
    </row>
    <row r="24" spans="1:23" ht="19.5" customHeight="1">
      <c r="A24" s="284" t="s">
        <v>48</v>
      </c>
      <c r="B24" s="541">
        <v>35428</v>
      </c>
      <c r="C24" s="577">
        <f t="shared" si="0"/>
        <v>99.957678526084138</v>
      </c>
      <c r="D24" s="541">
        <v>15</v>
      </c>
      <c r="E24" s="561">
        <f t="shared" si="1"/>
        <v>4.232147391586491E-2</v>
      </c>
      <c r="F24" s="544">
        <f t="shared" si="2"/>
        <v>35443</v>
      </c>
      <c r="G24" s="545">
        <v>25958</v>
      </c>
      <c r="H24" s="561">
        <f t="shared" si="3"/>
        <v>73.238721327201418</v>
      </c>
      <c r="I24" s="546">
        <v>0</v>
      </c>
      <c r="J24" s="547">
        <f t="shared" si="4"/>
        <v>0</v>
      </c>
      <c r="K24" s="546">
        <v>9485</v>
      </c>
      <c r="L24" s="547">
        <f t="shared" si="5"/>
        <v>26.761278672798579</v>
      </c>
      <c r="M24" s="578">
        <v>0</v>
      </c>
      <c r="N24" s="547">
        <f t="shared" si="6"/>
        <v>0</v>
      </c>
      <c r="O24" s="545">
        <f>SUM(G24,I24,K24,M24)</f>
        <v>35443</v>
      </c>
      <c r="P24" s="579">
        <v>0</v>
      </c>
      <c r="Q24" s="549">
        <f>SUM(O24,P24)</f>
        <v>35443</v>
      </c>
      <c r="R24" s="579">
        <v>0</v>
      </c>
      <c r="S24" s="550" t="str">
        <f>IF(F24=O24,"","！")</f>
        <v/>
      </c>
      <c r="T24" s="306">
        <f t="shared" si="8"/>
        <v>23657</v>
      </c>
      <c r="U24" s="551">
        <v>23094</v>
      </c>
      <c r="V24" s="304">
        <v>0</v>
      </c>
      <c r="W24" s="305">
        <v>563</v>
      </c>
    </row>
    <row r="25" spans="1:23" ht="19.5" customHeight="1">
      <c r="A25" s="291" t="s">
        <v>49</v>
      </c>
      <c r="B25" s="553">
        <v>31744</v>
      </c>
      <c r="C25" s="580">
        <f>B25/F25*100</f>
        <v>100</v>
      </c>
      <c r="D25" s="553">
        <v>0</v>
      </c>
      <c r="E25" s="555">
        <f t="shared" si="1"/>
        <v>0</v>
      </c>
      <c r="F25" s="556">
        <f t="shared" si="2"/>
        <v>31744</v>
      </c>
      <c r="G25" s="557">
        <v>23908</v>
      </c>
      <c r="H25" s="555">
        <f t="shared" si="3"/>
        <v>75.31502016129032</v>
      </c>
      <c r="I25" s="558">
        <v>0</v>
      </c>
      <c r="J25" s="555">
        <f t="shared" si="4"/>
        <v>0</v>
      </c>
      <c r="K25" s="558">
        <v>7836</v>
      </c>
      <c r="L25" s="555">
        <f t="shared" si="5"/>
        <v>24.68497983870968</v>
      </c>
      <c r="M25" s="575">
        <v>0</v>
      </c>
      <c r="N25" s="555">
        <f t="shared" si="6"/>
        <v>0</v>
      </c>
      <c r="O25" s="557">
        <f t="shared" si="9"/>
        <v>31744</v>
      </c>
      <c r="P25" s="559">
        <v>246</v>
      </c>
      <c r="Q25" s="296">
        <f t="shared" si="7"/>
        <v>31990</v>
      </c>
      <c r="R25" s="559">
        <v>0</v>
      </c>
      <c r="S25" s="550" t="str">
        <f t="shared" si="10"/>
        <v/>
      </c>
      <c r="T25" s="306">
        <f t="shared" si="8"/>
        <v>21785</v>
      </c>
      <c r="U25" s="551">
        <v>21267</v>
      </c>
      <c r="V25" s="304">
        <v>0</v>
      </c>
      <c r="W25" s="305">
        <v>518</v>
      </c>
    </row>
    <row r="26" spans="1:23" ht="19.5" customHeight="1">
      <c r="A26" s="291" t="s">
        <v>50</v>
      </c>
      <c r="B26" s="553">
        <v>11373</v>
      </c>
      <c r="C26" s="554">
        <f t="shared" si="0"/>
        <v>95.692048801009676</v>
      </c>
      <c r="D26" s="553">
        <v>512</v>
      </c>
      <c r="E26" s="555">
        <f t="shared" si="1"/>
        <v>4.3079511989903239</v>
      </c>
      <c r="F26" s="556">
        <f t="shared" si="2"/>
        <v>11885</v>
      </c>
      <c r="G26" s="557">
        <v>8933</v>
      </c>
      <c r="H26" s="555">
        <f t="shared" si="3"/>
        <v>75.161968868321409</v>
      </c>
      <c r="I26" s="558">
        <v>151</v>
      </c>
      <c r="J26" s="555">
        <f t="shared" si="4"/>
        <v>1.2705090450147245</v>
      </c>
      <c r="K26" s="558">
        <v>2801</v>
      </c>
      <c r="L26" s="555">
        <f t="shared" si="5"/>
        <v>23.56752208666386</v>
      </c>
      <c r="M26" s="558">
        <v>0</v>
      </c>
      <c r="N26" s="555">
        <f t="shared" si="6"/>
        <v>0</v>
      </c>
      <c r="O26" s="557">
        <f t="shared" si="9"/>
        <v>11885</v>
      </c>
      <c r="P26" s="559">
        <v>0</v>
      </c>
      <c r="Q26" s="296">
        <f t="shared" si="7"/>
        <v>11885</v>
      </c>
      <c r="R26" s="559">
        <v>0</v>
      </c>
      <c r="S26" s="550" t="str">
        <f t="shared" si="10"/>
        <v/>
      </c>
      <c r="T26" s="306">
        <f t="shared" si="8"/>
        <v>7827</v>
      </c>
      <c r="U26" s="551">
        <v>7827</v>
      </c>
      <c r="V26" s="304">
        <v>0</v>
      </c>
      <c r="W26" s="305">
        <v>0</v>
      </c>
    </row>
    <row r="27" spans="1:23" ht="19.5" customHeight="1" thickBot="1">
      <c r="A27" s="319" t="s">
        <v>51</v>
      </c>
      <c r="B27" s="562">
        <v>21890</v>
      </c>
      <c r="C27" s="581">
        <f t="shared" si="0"/>
        <v>100</v>
      </c>
      <c r="D27" s="562">
        <v>0</v>
      </c>
      <c r="E27" s="568">
        <f t="shared" si="1"/>
        <v>0</v>
      </c>
      <c r="F27" s="565">
        <f t="shared" si="2"/>
        <v>21890</v>
      </c>
      <c r="G27" s="566">
        <v>16788</v>
      </c>
      <c r="H27" s="568">
        <f t="shared" si="3"/>
        <v>76.692553677478301</v>
      </c>
      <c r="I27" s="567">
        <v>0</v>
      </c>
      <c r="J27" s="564">
        <f t="shared" si="4"/>
        <v>0</v>
      </c>
      <c r="K27" s="567">
        <v>5102</v>
      </c>
      <c r="L27" s="564">
        <f t="shared" si="5"/>
        <v>23.307446322521699</v>
      </c>
      <c r="M27" s="582">
        <v>0</v>
      </c>
      <c r="N27" s="564">
        <f t="shared" si="6"/>
        <v>0</v>
      </c>
      <c r="O27" s="566">
        <f t="shared" si="9"/>
        <v>21890</v>
      </c>
      <c r="P27" s="576">
        <v>0</v>
      </c>
      <c r="Q27" s="303">
        <f t="shared" si="7"/>
        <v>21890</v>
      </c>
      <c r="R27" s="576">
        <v>0</v>
      </c>
      <c r="S27" s="550" t="str">
        <f t="shared" si="10"/>
        <v/>
      </c>
      <c r="T27" s="341">
        <f t="shared" si="8"/>
        <v>15300</v>
      </c>
      <c r="U27" s="583">
        <v>14938</v>
      </c>
      <c r="V27" s="338">
        <v>0</v>
      </c>
      <c r="W27" s="340">
        <v>362</v>
      </c>
    </row>
    <row r="28" spans="1:23" ht="19.5" customHeight="1" thickBot="1">
      <c r="A28" s="332" t="s">
        <v>52</v>
      </c>
      <c r="B28" s="584">
        <f>SUM(B9:B27)</f>
        <v>2189270</v>
      </c>
      <c r="C28" s="585">
        <f t="shared" si="0"/>
        <v>95.518180029345629</v>
      </c>
      <c r="D28" s="586">
        <f>SUM(D9:D27)</f>
        <v>102723</v>
      </c>
      <c r="E28" s="587">
        <f t="shared" si="1"/>
        <v>4.4818199706543602</v>
      </c>
      <c r="F28" s="588">
        <f t="shared" si="2"/>
        <v>2291993</v>
      </c>
      <c r="G28" s="589">
        <f>SUM(G9:G27)</f>
        <v>1918666</v>
      </c>
      <c r="H28" s="587">
        <f t="shared" si="3"/>
        <v>83.711686728537131</v>
      </c>
      <c r="I28" s="590">
        <f>SUM(I9:I27)</f>
        <v>5464</v>
      </c>
      <c r="J28" s="591">
        <f t="shared" si="4"/>
        <v>0.23839514344066495</v>
      </c>
      <c r="K28" s="590">
        <f>SUM(K9:K27)</f>
        <v>358455</v>
      </c>
      <c r="L28" s="591">
        <f t="shared" si="5"/>
        <v>15.639445670209289</v>
      </c>
      <c r="M28" s="590">
        <f>SUM(M9:M27)</f>
        <v>9408</v>
      </c>
      <c r="N28" s="591">
        <f t="shared" si="6"/>
        <v>0.41047245781291647</v>
      </c>
      <c r="O28" s="566">
        <f t="shared" si="9"/>
        <v>2291993</v>
      </c>
      <c r="P28" s="592">
        <v>203288</v>
      </c>
      <c r="Q28" s="593">
        <f t="shared" si="7"/>
        <v>2495281</v>
      </c>
      <c r="R28" s="592">
        <v>0</v>
      </c>
      <c r="S28" s="550" t="str">
        <f t="shared" si="10"/>
        <v/>
      </c>
      <c r="T28" s="594">
        <f>SUM(T9:T27)</f>
        <v>1693116</v>
      </c>
      <c r="U28" s="595">
        <f>SUM(U9:U27)</f>
        <v>1672072</v>
      </c>
      <c r="V28" s="596">
        <f>SUM(V9:V27)</f>
        <v>9408</v>
      </c>
      <c r="W28" s="597">
        <f>SUM(W9:W27)</f>
        <v>11636</v>
      </c>
    </row>
    <row r="29" spans="1:23" ht="19.5" customHeight="1">
      <c r="A29" s="284" t="s">
        <v>54</v>
      </c>
      <c r="B29" s="598">
        <v>7449</v>
      </c>
      <c r="C29" s="560">
        <f t="shared" si="0"/>
        <v>87.102432179607121</v>
      </c>
      <c r="D29" s="598">
        <v>1103</v>
      </c>
      <c r="E29" s="561">
        <f t="shared" si="1"/>
        <v>12.897567820392892</v>
      </c>
      <c r="F29" s="599">
        <f t="shared" si="2"/>
        <v>8552</v>
      </c>
      <c r="G29" s="551">
        <v>5637</v>
      </c>
      <c r="H29" s="561">
        <f t="shared" si="3"/>
        <v>65.914405986903645</v>
      </c>
      <c r="I29" s="546">
        <v>26</v>
      </c>
      <c r="J29" s="547">
        <f t="shared" si="4"/>
        <v>0.30402245088868102</v>
      </c>
      <c r="K29" s="546">
        <v>2888</v>
      </c>
      <c r="L29" s="547">
        <f t="shared" si="5"/>
        <v>33.769878391019645</v>
      </c>
      <c r="M29" s="546">
        <v>1</v>
      </c>
      <c r="N29" s="547">
        <f t="shared" si="6"/>
        <v>1.1693171188026192E-2</v>
      </c>
      <c r="O29" s="557">
        <f t="shared" si="9"/>
        <v>8552</v>
      </c>
      <c r="P29" s="579">
        <v>1620</v>
      </c>
      <c r="Q29" s="549">
        <f t="shared" si="7"/>
        <v>10172</v>
      </c>
      <c r="R29" s="579">
        <v>0</v>
      </c>
      <c r="S29" s="550" t="str">
        <f t="shared" si="10"/>
        <v/>
      </c>
      <c r="T29" s="600">
        <f t="shared" ref="T29:T42" si="11">SUM(U29:W29)</f>
        <v>5045</v>
      </c>
      <c r="U29" s="546">
        <v>5044</v>
      </c>
      <c r="V29" s="601">
        <v>1</v>
      </c>
      <c r="W29" s="602">
        <v>0</v>
      </c>
    </row>
    <row r="30" spans="1:23" ht="19.5" customHeight="1">
      <c r="A30" s="291" t="s">
        <v>55</v>
      </c>
      <c r="B30" s="598">
        <v>11727</v>
      </c>
      <c r="C30" s="554">
        <f t="shared" si="0"/>
        <v>92.623015559592446</v>
      </c>
      <c r="D30" s="598">
        <v>934</v>
      </c>
      <c r="E30" s="555">
        <f t="shared" si="1"/>
        <v>7.3769844404075506</v>
      </c>
      <c r="F30" s="599">
        <f t="shared" si="2"/>
        <v>12661</v>
      </c>
      <c r="G30" s="551">
        <v>10246</v>
      </c>
      <c r="H30" s="555">
        <f t="shared" si="3"/>
        <v>80.92567727667641</v>
      </c>
      <c r="I30" s="558">
        <v>0</v>
      </c>
      <c r="J30" s="555">
        <f t="shared" si="4"/>
        <v>0</v>
      </c>
      <c r="K30" s="558">
        <v>2415</v>
      </c>
      <c r="L30" s="555">
        <f t="shared" si="5"/>
        <v>19.074322723323593</v>
      </c>
      <c r="M30" s="558">
        <v>0</v>
      </c>
      <c r="N30" s="555">
        <f t="shared" si="6"/>
        <v>0</v>
      </c>
      <c r="O30" s="557">
        <f t="shared" si="9"/>
        <v>12661</v>
      </c>
      <c r="P30" s="579">
        <v>0</v>
      </c>
      <c r="Q30" s="296">
        <f t="shared" si="7"/>
        <v>12661</v>
      </c>
      <c r="R30" s="579">
        <v>0</v>
      </c>
      <c r="S30" s="550" t="str">
        <f t="shared" si="10"/>
        <v/>
      </c>
      <c r="T30" s="603">
        <f>SUM(U30:W30)</f>
        <v>8731</v>
      </c>
      <c r="U30" s="558">
        <v>8731</v>
      </c>
      <c r="V30" s="293">
        <v>0</v>
      </c>
      <c r="W30" s="295">
        <v>0</v>
      </c>
    </row>
    <row r="31" spans="1:23" ht="19.5" customHeight="1">
      <c r="A31" s="291" t="s">
        <v>56</v>
      </c>
      <c r="B31" s="598">
        <v>8921</v>
      </c>
      <c r="C31" s="554">
        <f t="shared" si="0"/>
        <v>92.455176702248949</v>
      </c>
      <c r="D31" s="598">
        <v>728</v>
      </c>
      <c r="E31" s="555">
        <f t="shared" si="1"/>
        <v>7.5448232977510621</v>
      </c>
      <c r="F31" s="599">
        <f t="shared" si="2"/>
        <v>9649</v>
      </c>
      <c r="G31" s="551">
        <v>7421</v>
      </c>
      <c r="H31" s="555">
        <f t="shared" si="3"/>
        <v>76.909524303036576</v>
      </c>
      <c r="I31" s="558">
        <v>91</v>
      </c>
      <c r="J31" s="555">
        <f t="shared" si="4"/>
        <v>0.94310291221888276</v>
      </c>
      <c r="K31" s="558">
        <v>2101</v>
      </c>
      <c r="L31" s="555">
        <f t="shared" si="5"/>
        <v>21.774277127163437</v>
      </c>
      <c r="M31" s="558">
        <v>36</v>
      </c>
      <c r="N31" s="555">
        <f t="shared" si="6"/>
        <v>0.37309565758109647</v>
      </c>
      <c r="O31" s="557">
        <f t="shared" si="9"/>
        <v>9649</v>
      </c>
      <c r="P31" s="579">
        <v>172</v>
      </c>
      <c r="Q31" s="296">
        <f t="shared" si="7"/>
        <v>9821</v>
      </c>
      <c r="R31" s="579">
        <v>0</v>
      </c>
      <c r="S31" s="550" t="str">
        <f t="shared" si="10"/>
        <v/>
      </c>
      <c r="T31" s="603">
        <f t="shared" si="11"/>
        <v>6983</v>
      </c>
      <c r="U31" s="558">
        <v>6947</v>
      </c>
      <c r="V31" s="293">
        <v>36</v>
      </c>
      <c r="W31" s="295">
        <v>0</v>
      </c>
    </row>
    <row r="32" spans="1:23" ht="19.5" customHeight="1" thickBot="1">
      <c r="A32" s="298" t="s">
        <v>57</v>
      </c>
      <c r="B32" s="604">
        <v>7104</v>
      </c>
      <c r="C32" s="563">
        <f t="shared" si="0"/>
        <v>94.417862838915468</v>
      </c>
      <c r="D32" s="604">
        <v>420</v>
      </c>
      <c r="E32" s="564">
        <f t="shared" si="1"/>
        <v>5.5821371610845292</v>
      </c>
      <c r="F32" s="605">
        <f t="shared" si="2"/>
        <v>7524</v>
      </c>
      <c r="G32" s="606">
        <v>5344</v>
      </c>
      <c r="H32" s="564">
        <f t="shared" si="3"/>
        <v>71.026049973418395</v>
      </c>
      <c r="I32" s="567">
        <v>61</v>
      </c>
      <c r="J32" s="564">
        <f t="shared" si="4"/>
        <v>0.81073896863370543</v>
      </c>
      <c r="K32" s="567">
        <v>2102</v>
      </c>
      <c r="L32" s="564">
        <f t="shared" si="5"/>
        <v>27.937267410951623</v>
      </c>
      <c r="M32" s="567">
        <v>17</v>
      </c>
      <c r="N32" s="564">
        <f t="shared" si="6"/>
        <v>0.22594364699627859</v>
      </c>
      <c r="O32" s="566">
        <f t="shared" si="9"/>
        <v>7524</v>
      </c>
      <c r="P32" s="548">
        <v>0</v>
      </c>
      <c r="Q32" s="303">
        <f t="shared" si="7"/>
        <v>7524</v>
      </c>
      <c r="R32" s="548">
        <v>0</v>
      </c>
      <c r="S32" s="550" t="str">
        <f t="shared" si="10"/>
        <v/>
      </c>
      <c r="T32" s="607">
        <f t="shared" si="11"/>
        <v>5021</v>
      </c>
      <c r="U32" s="567">
        <v>5004</v>
      </c>
      <c r="V32" s="300">
        <v>17</v>
      </c>
      <c r="W32" s="302">
        <v>0</v>
      </c>
    </row>
    <row r="33" spans="1:23" ht="19.5" customHeight="1">
      <c r="A33" s="284" t="s">
        <v>58</v>
      </c>
      <c r="B33" s="541">
        <v>2720</v>
      </c>
      <c r="C33" s="560">
        <f t="shared" si="0"/>
        <v>94.608695652173907</v>
      </c>
      <c r="D33" s="541">
        <v>155</v>
      </c>
      <c r="E33" s="561">
        <f t="shared" si="1"/>
        <v>5.3913043478260869</v>
      </c>
      <c r="F33" s="544">
        <f t="shared" si="2"/>
        <v>2875</v>
      </c>
      <c r="G33" s="545">
        <v>2400</v>
      </c>
      <c r="H33" s="561">
        <f t="shared" si="3"/>
        <v>83.478260869565219</v>
      </c>
      <c r="I33" s="546">
        <v>22</v>
      </c>
      <c r="J33" s="561">
        <f t="shared" si="4"/>
        <v>0.76521739130434785</v>
      </c>
      <c r="K33" s="574">
        <v>453</v>
      </c>
      <c r="L33" s="561">
        <f t="shared" si="5"/>
        <v>15.756521739130436</v>
      </c>
      <c r="M33" s="574">
        <v>0</v>
      </c>
      <c r="N33" s="561">
        <f t="shared" si="6"/>
        <v>0</v>
      </c>
      <c r="O33" s="551">
        <f t="shared" si="9"/>
        <v>2875</v>
      </c>
      <c r="P33" s="572">
        <v>0</v>
      </c>
      <c r="Q33" s="549">
        <f t="shared" si="7"/>
        <v>2875</v>
      </c>
      <c r="R33" s="572">
        <v>0</v>
      </c>
      <c r="S33" s="550" t="str">
        <f t="shared" si="10"/>
        <v/>
      </c>
      <c r="T33" s="603">
        <f t="shared" si="11"/>
        <v>2199</v>
      </c>
      <c r="U33" s="574">
        <v>2190</v>
      </c>
      <c r="V33" s="304">
        <v>0</v>
      </c>
      <c r="W33" s="305">
        <v>9</v>
      </c>
    </row>
    <row r="34" spans="1:23" ht="19.5" customHeight="1">
      <c r="A34" s="291" t="s">
        <v>59</v>
      </c>
      <c r="B34" s="608">
        <v>4892</v>
      </c>
      <c r="C34" s="554">
        <f t="shared" si="0"/>
        <v>98.114721219414363</v>
      </c>
      <c r="D34" s="608">
        <v>94</v>
      </c>
      <c r="E34" s="555">
        <f t="shared" si="1"/>
        <v>1.8852787805856399</v>
      </c>
      <c r="F34" s="599">
        <f t="shared" si="2"/>
        <v>4986</v>
      </c>
      <c r="G34" s="551">
        <v>3905</v>
      </c>
      <c r="H34" s="555">
        <f t="shared" si="3"/>
        <v>78.319294023265144</v>
      </c>
      <c r="I34" s="558">
        <v>40</v>
      </c>
      <c r="J34" s="555">
        <f t="shared" si="4"/>
        <v>0.8022462896109106</v>
      </c>
      <c r="K34" s="558">
        <v>1041</v>
      </c>
      <c r="L34" s="555">
        <f t="shared" si="5"/>
        <v>20.878459687123947</v>
      </c>
      <c r="M34" s="558">
        <v>0</v>
      </c>
      <c r="N34" s="555">
        <f t="shared" si="6"/>
        <v>0</v>
      </c>
      <c r="O34" s="557">
        <f t="shared" si="9"/>
        <v>4986</v>
      </c>
      <c r="P34" s="579">
        <v>12</v>
      </c>
      <c r="Q34" s="296">
        <f t="shared" si="7"/>
        <v>4998</v>
      </c>
      <c r="R34" s="579">
        <v>0</v>
      </c>
      <c r="S34" s="550" t="str">
        <f t="shared" si="10"/>
        <v/>
      </c>
      <c r="T34" s="603">
        <f t="shared" si="11"/>
        <v>3577</v>
      </c>
      <c r="U34" s="558">
        <v>3563</v>
      </c>
      <c r="V34" s="293">
        <v>0</v>
      </c>
      <c r="W34" s="295">
        <v>14</v>
      </c>
    </row>
    <row r="35" spans="1:23" ht="19.5" customHeight="1">
      <c r="A35" s="291" t="s">
        <v>60</v>
      </c>
      <c r="B35" s="608">
        <v>2991</v>
      </c>
      <c r="C35" s="554">
        <f t="shared" si="0"/>
        <v>98.065573770491795</v>
      </c>
      <c r="D35" s="608">
        <v>59</v>
      </c>
      <c r="E35" s="555">
        <f t="shared" si="1"/>
        <v>1.9344262295081966</v>
      </c>
      <c r="F35" s="599">
        <f t="shared" si="2"/>
        <v>3050</v>
      </c>
      <c r="G35" s="551">
        <v>2339</v>
      </c>
      <c r="H35" s="555">
        <f t="shared" si="3"/>
        <v>76.688524590163937</v>
      </c>
      <c r="I35" s="558">
        <v>27</v>
      </c>
      <c r="J35" s="555">
        <f t="shared" si="4"/>
        <v>0.88524590163934425</v>
      </c>
      <c r="K35" s="558">
        <v>684</v>
      </c>
      <c r="L35" s="555">
        <f t="shared" si="5"/>
        <v>22.42622950819672</v>
      </c>
      <c r="M35" s="558">
        <v>0</v>
      </c>
      <c r="N35" s="555">
        <f t="shared" si="6"/>
        <v>0</v>
      </c>
      <c r="O35" s="557">
        <f t="shared" si="9"/>
        <v>3050</v>
      </c>
      <c r="P35" s="579">
        <v>14</v>
      </c>
      <c r="Q35" s="296">
        <f t="shared" si="7"/>
        <v>3064</v>
      </c>
      <c r="R35" s="579">
        <v>0</v>
      </c>
      <c r="S35" s="550" t="str">
        <f t="shared" si="10"/>
        <v/>
      </c>
      <c r="T35" s="603">
        <f t="shared" si="11"/>
        <v>2143</v>
      </c>
      <c r="U35" s="558">
        <v>2135</v>
      </c>
      <c r="V35" s="293">
        <v>0</v>
      </c>
      <c r="W35" s="295">
        <v>8</v>
      </c>
    </row>
    <row r="36" spans="1:23" ht="19.5" customHeight="1">
      <c r="A36" s="291" t="s">
        <v>61</v>
      </c>
      <c r="B36" s="608">
        <v>3124</v>
      </c>
      <c r="C36" s="554">
        <f t="shared" si="0"/>
        <v>99.143129165344334</v>
      </c>
      <c r="D36" s="608">
        <v>27</v>
      </c>
      <c r="E36" s="555">
        <f t="shared" si="1"/>
        <v>0.85687083465566494</v>
      </c>
      <c r="F36" s="599">
        <f t="shared" si="2"/>
        <v>3151</v>
      </c>
      <c r="G36" s="551">
        <v>2554</v>
      </c>
      <c r="H36" s="555">
        <f t="shared" si="3"/>
        <v>81.053633767058074</v>
      </c>
      <c r="I36" s="558">
        <v>47</v>
      </c>
      <c r="J36" s="555">
        <f t="shared" si="4"/>
        <v>1.4915899714376388</v>
      </c>
      <c r="K36" s="558">
        <v>544</v>
      </c>
      <c r="L36" s="555">
        <f t="shared" si="5"/>
        <v>17.264360520469694</v>
      </c>
      <c r="M36" s="558">
        <v>6</v>
      </c>
      <c r="N36" s="555">
        <f t="shared" si="6"/>
        <v>0.19041574103459219</v>
      </c>
      <c r="O36" s="557">
        <f t="shared" si="9"/>
        <v>3151</v>
      </c>
      <c r="P36" s="579">
        <v>15</v>
      </c>
      <c r="Q36" s="296">
        <f t="shared" si="7"/>
        <v>3166</v>
      </c>
      <c r="R36" s="579">
        <v>0</v>
      </c>
      <c r="S36" s="550" t="str">
        <f>IF(F36=O36,"","！")</f>
        <v/>
      </c>
      <c r="T36" s="603">
        <f t="shared" si="11"/>
        <v>2293</v>
      </c>
      <c r="U36" s="558">
        <v>2287</v>
      </c>
      <c r="V36" s="293">
        <v>6</v>
      </c>
      <c r="W36" s="295">
        <v>0</v>
      </c>
    </row>
    <row r="37" spans="1:23" ht="19.5" customHeight="1" thickBot="1">
      <c r="A37" s="298" t="s">
        <v>62</v>
      </c>
      <c r="B37" s="609">
        <v>5010</v>
      </c>
      <c r="C37" s="563">
        <f t="shared" si="0"/>
        <v>94.066841907622972</v>
      </c>
      <c r="D37" s="609">
        <v>316</v>
      </c>
      <c r="E37" s="564">
        <f t="shared" si="1"/>
        <v>5.9331580923770186</v>
      </c>
      <c r="F37" s="610">
        <f t="shared" si="2"/>
        <v>5326</v>
      </c>
      <c r="G37" s="583">
        <v>3689</v>
      </c>
      <c r="H37" s="568">
        <f t="shared" si="3"/>
        <v>69.263987983477278</v>
      </c>
      <c r="I37" s="567">
        <v>68</v>
      </c>
      <c r="J37" s="568">
        <f t="shared" si="4"/>
        <v>1.2767555388659406</v>
      </c>
      <c r="K37" s="569">
        <v>1568</v>
      </c>
      <c r="L37" s="568">
        <f t="shared" si="5"/>
        <v>29.440480660908751</v>
      </c>
      <c r="M37" s="567">
        <v>1</v>
      </c>
      <c r="N37" s="564">
        <f t="shared" si="6"/>
        <v>1.8775816748028539E-2</v>
      </c>
      <c r="O37" s="566">
        <f t="shared" si="9"/>
        <v>5326</v>
      </c>
      <c r="P37" s="548">
        <v>6</v>
      </c>
      <c r="Q37" s="303">
        <f t="shared" si="7"/>
        <v>5332</v>
      </c>
      <c r="R37" s="548">
        <v>0</v>
      </c>
      <c r="S37" s="550" t="str">
        <f t="shared" si="10"/>
        <v/>
      </c>
      <c r="T37" s="607">
        <f t="shared" si="11"/>
        <v>3306</v>
      </c>
      <c r="U37" s="567">
        <v>3305</v>
      </c>
      <c r="V37" s="300">
        <v>1</v>
      </c>
      <c r="W37" s="302">
        <v>0</v>
      </c>
    </row>
    <row r="38" spans="1:23" ht="19.5" customHeight="1">
      <c r="A38" s="284" t="s">
        <v>63</v>
      </c>
      <c r="B38" s="598">
        <v>11841</v>
      </c>
      <c r="C38" s="560">
        <f t="shared" si="0"/>
        <v>87.258658806190127</v>
      </c>
      <c r="D38" s="598">
        <v>1729</v>
      </c>
      <c r="E38" s="561">
        <f t="shared" si="1"/>
        <v>12.741341193809873</v>
      </c>
      <c r="F38" s="599">
        <f t="shared" si="2"/>
        <v>13570</v>
      </c>
      <c r="G38" s="546">
        <v>12845</v>
      </c>
      <c r="H38" s="547">
        <f t="shared" si="3"/>
        <v>94.657332350773771</v>
      </c>
      <c r="I38" s="546">
        <v>0</v>
      </c>
      <c r="J38" s="547">
        <f t="shared" si="4"/>
        <v>0</v>
      </c>
      <c r="K38" s="546">
        <v>725</v>
      </c>
      <c r="L38" s="547">
        <f t="shared" si="5"/>
        <v>5.3426676492262342</v>
      </c>
      <c r="M38" s="590">
        <v>0</v>
      </c>
      <c r="N38" s="591">
        <f t="shared" si="6"/>
        <v>0</v>
      </c>
      <c r="O38" s="557">
        <f t="shared" si="9"/>
        <v>13570</v>
      </c>
      <c r="P38" s="572">
        <v>0</v>
      </c>
      <c r="Q38" s="549">
        <f t="shared" si="7"/>
        <v>13570</v>
      </c>
      <c r="R38" s="572">
        <v>0</v>
      </c>
      <c r="S38" s="550" t="str">
        <f t="shared" si="10"/>
        <v/>
      </c>
      <c r="T38" s="603">
        <f t="shared" si="11"/>
        <v>11100</v>
      </c>
      <c r="U38" s="574">
        <v>11100</v>
      </c>
      <c r="V38" s="304">
        <v>0</v>
      </c>
      <c r="W38" s="305">
        <v>0</v>
      </c>
    </row>
    <row r="39" spans="1:23" ht="19.5" customHeight="1">
      <c r="A39" s="291" t="s">
        <v>64</v>
      </c>
      <c r="B39" s="598">
        <v>2096</v>
      </c>
      <c r="C39" s="554">
        <f t="shared" si="0"/>
        <v>75.477133597407274</v>
      </c>
      <c r="D39" s="598">
        <v>681</v>
      </c>
      <c r="E39" s="555">
        <f t="shared" si="1"/>
        <v>24.522866402592726</v>
      </c>
      <c r="F39" s="599">
        <f t="shared" si="2"/>
        <v>2777</v>
      </c>
      <c r="G39" s="551">
        <v>2286</v>
      </c>
      <c r="H39" s="555">
        <f t="shared" si="3"/>
        <v>82.319049333813467</v>
      </c>
      <c r="I39" s="558">
        <v>24</v>
      </c>
      <c r="J39" s="555">
        <f t="shared" si="4"/>
        <v>0.86424198775657179</v>
      </c>
      <c r="K39" s="558">
        <v>467</v>
      </c>
      <c r="L39" s="555">
        <f t="shared" si="5"/>
        <v>16.816708678429958</v>
      </c>
      <c r="M39" s="558">
        <v>0</v>
      </c>
      <c r="N39" s="555">
        <f t="shared" si="6"/>
        <v>0</v>
      </c>
      <c r="O39" s="557">
        <f t="shared" si="9"/>
        <v>2777</v>
      </c>
      <c r="P39" s="579">
        <v>14</v>
      </c>
      <c r="Q39" s="296">
        <f t="shared" si="7"/>
        <v>2791</v>
      </c>
      <c r="R39" s="579">
        <v>0</v>
      </c>
      <c r="S39" s="550" t="str">
        <f t="shared" si="10"/>
        <v/>
      </c>
      <c r="T39" s="603">
        <f t="shared" si="11"/>
        <v>1997</v>
      </c>
      <c r="U39" s="558">
        <v>1997</v>
      </c>
      <c r="V39" s="293">
        <v>0</v>
      </c>
      <c r="W39" s="295">
        <v>0</v>
      </c>
    </row>
    <row r="40" spans="1:23" ht="19.5" customHeight="1">
      <c r="A40" s="291" t="s">
        <v>65</v>
      </c>
      <c r="B40" s="598">
        <v>9022</v>
      </c>
      <c r="C40" s="554">
        <f t="shared" si="0"/>
        <v>74.273483164567381</v>
      </c>
      <c r="D40" s="598">
        <v>3125</v>
      </c>
      <c r="E40" s="555">
        <f t="shared" si="1"/>
        <v>25.726516835432616</v>
      </c>
      <c r="F40" s="599">
        <f t="shared" si="2"/>
        <v>12147</v>
      </c>
      <c r="G40" s="551">
        <v>10120</v>
      </c>
      <c r="H40" s="555">
        <f t="shared" si="3"/>
        <v>83.312752119864982</v>
      </c>
      <c r="I40" s="558">
        <v>95</v>
      </c>
      <c r="J40" s="555">
        <f t="shared" si="4"/>
        <v>0.7820861117971516</v>
      </c>
      <c r="K40" s="558">
        <v>1932</v>
      </c>
      <c r="L40" s="555">
        <f t="shared" si="5"/>
        <v>15.905161768337861</v>
      </c>
      <c r="M40" s="558">
        <v>0</v>
      </c>
      <c r="N40" s="555">
        <f t="shared" si="6"/>
        <v>0</v>
      </c>
      <c r="O40" s="557">
        <f t="shared" si="9"/>
        <v>12147</v>
      </c>
      <c r="P40" s="579">
        <v>20</v>
      </c>
      <c r="Q40" s="296">
        <f t="shared" si="7"/>
        <v>12167</v>
      </c>
      <c r="R40" s="579">
        <v>0</v>
      </c>
      <c r="S40" s="550" t="str">
        <f t="shared" si="10"/>
        <v/>
      </c>
      <c r="T40" s="603">
        <f t="shared" si="11"/>
        <v>8840</v>
      </c>
      <c r="U40" s="558">
        <v>8840</v>
      </c>
      <c r="V40" s="293">
        <v>0</v>
      </c>
      <c r="W40" s="295">
        <v>0</v>
      </c>
    </row>
    <row r="41" spans="1:23" ht="19.5" customHeight="1">
      <c r="A41" s="291" t="s">
        <v>66</v>
      </c>
      <c r="B41" s="598">
        <v>10057</v>
      </c>
      <c r="C41" s="554">
        <f t="shared" si="0"/>
        <v>87.926210876027284</v>
      </c>
      <c r="D41" s="598">
        <v>1381</v>
      </c>
      <c r="E41" s="555">
        <f t="shared" si="1"/>
        <v>12.073789123972723</v>
      </c>
      <c r="F41" s="599">
        <f t="shared" si="2"/>
        <v>11438</v>
      </c>
      <c r="G41" s="551">
        <v>8350</v>
      </c>
      <c r="H41" s="555">
        <f t="shared" si="3"/>
        <v>73.002273124672143</v>
      </c>
      <c r="I41" s="558">
        <v>134</v>
      </c>
      <c r="J41" s="555">
        <f t="shared" si="4"/>
        <v>1.1715334848749781</v>
      </c>
      <c r="K41" s="558">
        <v>2900</v>
      </c>
      <c r="L41" s="555">
        <f t="shared" si="5"/>
        <v>25.354082881622663</v>
      </c>
      <c r="M41" s="558">
        <v>54</v>
      </c>
      <c r="N41" s="555">
        <f t="shared" si="6"/>
        <v>0.4721105088302151</v>
      </c>
      <c r="O41" s="557">
        <f t="shared" si="9"/>
        <v>11438</v>
      </c>
      <c r="P41" s="579">
        <v>328</v>
      </c>
      <c r="Q41" s="296">
        <f t="shared" si="7"/>
        <v>11766</v>
      </c>
      <c r="R41" s="579">
        <v>0</v>
      </c>
      <c r="S41" s="550" t="str">
        <f t="shared" si="10"/>
        <v/>
      </c>
      <c r="T41" s="603">
        <f t="shared" si="11"/>
        <v>7529</v>
      </c>
      <c r="U41" s="558">
        <v>7475</v>
      </c>
      <c r="V41" s="293">
        <v>54</v>
      </c>
      <c r="W41" s="295">
        <v>0</v>
      </c>
    </row>
    <row r="42" spans="1:23" ht="19.5" customHeight="1" thickBot="1">
      <c r="A42" s="298" t="s">
        <v>67</v>
      </c>
      <c r="B42" s="604">
        <v>909</v>
      </c>
      <c r="C42" s="563">
        <f t="shared" si="0"/>
        <v>99.452954048140043</v>
      </c>
      <c r="D42" s="604">
        <v>5</v>
      </c>
      <c r="E42" s="564">
        <f t="shared" si="1"/>
        <v>0.54704595185995619</v>
      </c>
      <c r="F42" s="605">
        <f t="shared" si="2"/>
        <v>914</v>
      </c>
      <c r="G42" s="606">
        <v>643</v>
      </c>
      <c r="H42" s="564">
        <f t="shared" si="3"/>
        <v>70.350109409190381</v>
      </c>
      <c r="I42" s="567">
        <v>0</v>
      </c>
      <c r="J42" s="564">
        <f t="shared" si="4"/>
        <v>0</v>
      </c>
      <c r="K42" s="567">
        <v>271</v>
      </c>
      <c r="L42" s="564">
        <f t="shared" si="5"/>
        <v>29.64989059080963</v>
      </c>
      <c r="M42" s="567">
        <v>0</v>
      </c>
      <c r="N42" s="564">
        <f t="shared" si="6"/>
        <v>0</v>
      </c>
      <c r="O42" s="566">
        <f t="shared" si="9"/>
        <v>914</v>
      </c>
      <c r="P42" s="611">
        <v>0</v>
      </c>
      <c r="Q42" s="303">
        <f t="shared" si="7"/>
        <v>914</v>
      </c>
      <c r="R42" s="611">
        <v>0</v>
      </c>
      <c r="S42" s="550" t="str">
        <f>IF(F42=O42,"","！")</f>
        <v/>
      </c>
      <c r="T42" s="612">
        <f t="shared" si="11"/>
        <v>571</v>
      </c>
      <c r="U42" s="567">
        <v>571</v>
      </c>
      <c r="V42" s="300">
        <v>0</v>
      </c>
      <c r="W42" s="302">
        <v>0</v>
      </c>
    </row>
    <row r="43" spans="1:23" ht="19.5" customHeight="1" thickBot="1">
      <c r="A43" s="332" t="s">
        <v>68</v>
      </c>
      <c r="B43" s="584">
        <v>87863</v>
      </c>
      <c r="C43" s="613">
        <f t="shared" si="0"/>
        <v>89.092476171162033</v>
      </c>
      <c r="D43" s="586">
        <v>10757</v>
      </c>
      <c r="E43" s="614">
        <f t="shared" si="1"/>
        <v>10.907523828837965</v>
      </c>
      <c r="F43" s="588">
        <f>B43+D43</f>
        <v>98620</v>
      </c>
      <c r="G43" s="589">
        <f>SUM(G29:G42)</f>
        <v>77779</v>
      </c>
      <c r="H43" s="614">
        <f>G43/O43*100</f>
        <v>78.86736970188602</v>
      </c>
      <c r="I43" s="589">
        <f>SUM(I29:I42)</f>
        <v>635</v>
      </c>
      <c r="J43" s="614">
        <f>I43/O43*100</f>
        <v>0.64388562157777329</v>
      </c>
      <c r="K43" s="589">
        <f>SUM(K29:K42)</f>
        <v>20091</v>
      </c>
      <c r="L43" s="614">
        <f t="shared" si="5"/>
        <v>20.37213546947881</v>
      </c>
      <c r="M43" s="615">
        <f>SUM(M29:M42)</f>
        <v>115</v>
      </c>
      <c r="N43" s="614">
        <f t="shared" si="6"/>
        <v>0.116609207057392</v>
      </c>
      <c r="O43" s="616">
        <f>SUM(G43,I43,K43,M43)</f>
        <v>98620</v>
      </c>
      <c r="P43" s="592">
        <v>2201</v>
      </c>
      <c r="Q43" s="617">
        <f>O43+P43</f>
        <v>100821</v>
      </c>
      <c r="R43" s="592" t="s">
        <v>71</v>
      </c>
      <c r="S43" s="550"/>
      <c r="T43" s="330">
        <f>SUM(T29:T42)</f>
        <v>69335</v>
      </c>
      <c r="U43" s="583">
        <f>SUM(U29:U42)</f>
        <v>69189</v>
      </c>
      <c r="V43" s="338">
        <f>SUM(V29:V42)</f>
        <v>115</v>
      </c>
      <c r="W43" s="340">
        <f>SUM(W29:W42)</f>
        <v>31</v>
      </c>
    </row>
    <row r="44" spans="1:23" ht="19.5" customHeight="1" thickBot="1">
      <c r="A44" s="618" t="s">
        <v>69</v>
      </c>
      <c r="B44" s="584">
        <v>2277133</v>
      </c>
      <c r="C44" s="619">
        <f t="shared" si="0"/>
        <v>95.253100355431854</v>
      </c>
      <c r="D44" s="620">
        <v>113480</v>
      </c>
      <c r="E44" s="614">
        <f t="shared" si="1"/>
        <v>4.7468996445681508</v>
      </c>
      <c r="F44" s="610">
        <f>B44+D44</f>
        <v>2390613</v>
      </c>
      <c r="G44" s="589">
        <f>SUM(G28,G43)</f>
        <v>1996445</v>
      </c>
      <c r="H44" s="614">
        <f t="shared" si="3"/>
        <v>83.51184403330862</v>
      </c>
      <c r="I44" s="589">
        <f>SUM(I28,I43)</f>
        <v>6099</v>
      </c>
      <c r="J44" s="614">
        <f>I44/O44*100</f>
        <v>0.255122849244106</v>
      </c>
      <c r="K44" s="589">
        <f>SUM(K28,K43)</f>
        <v>378546</v>
      </c>
      <c r="L44" s="614">
        <f t="shared" si="5"/>
        <v>15.834683405469644</v>
      </c>
      <c r="M44" s="615">
        <f>SUM(M28,M43)</f>
        <v>9523</v>
      </c>
      <c r="N44" s="614">
        <f t="shared" si="6"/>
        <v>0.39834971197763919</v>
      </c>
      <c r="O44" s="616">
        <f>SUM(G44+I44+K44+M44)</f>
        <v>2390613</v>
      </c>
      <c r="P44" s="611">
        <v>205489</v>
      </c>
      <c r="Q44" s="621">
        <f>O44+P44</f>
        <v>2596102</v>
      </c>
      <c r="R44" s="611" t="s">
        <v>71</v>
      </c>
      <c r="S44" s="550"/>
      <c r="T44" s="622">
        <f>SUM(T28,T43)</f>
        <v>1762451</v>
      </c>
      <c r="U44" s="623">
        <f>SUM(U28,U43)</f>
        <v>1741261</v>
      </c>
      <c r="V44" s="333">
        <f>SUM(V28,V43)</f>
        <v>9523</v>
      </c>
      <c r="W44" s="335">
        <f>SUM(W28,W43)</f>
        <v>11667</v>
      </c>
    </row>
    <row r="45" spans="1:23" s="342" customFormat="1" ht="15.75" customHeight="1">
      <c r="A45" s="279" t="s">
        <v>248</v>
      </c>
      <c r="C45" s="624"/>
      <c r="E45" s="625"/>
      <c r="H45" s="625"/>
      <c r="J45" s="625"/>
      <c r="L45" s="625"/>
      <c r="N45" s="625"/>
    </row>
    <row r="46" spans="1:23" ht="15.75" customHeight="1">
      <c r="A46" s="626" t="s">
        <v>249</v>
      </c>
      <c r="B46" s="475"/>
    </row>
    <row r="47" spans="1:23" ht="16.5" customHeight="1"/>
    <row r="48" spans="1:23" ht="16.5" customHeight="1"/>
    <row r="49" spans="1:14" ht="16.5" customHeight="1"/>
    <row r="50" spans="1:14" ht="16.5" customHeight="1"/>
    <row r="51" spans="1:14" ht="16.5" customHeight="1"/>
    <row r="52" spans="1:14" ht="16.5" customHeight="1"/>
    <row r="53" spans="1:14" ht="16.5" customHeight="1"/>
    <row r="54" spans="1:14" ht="16.5" customHeight="1"/>
    <row r="55" spans="1:14" ht="16.5" customHeight="1"/>
    <row r="56" spans="1:14" ht="16.5" customHeight="1"/>
    <row r="57" spans="1:14" ht="16.5" customHeight="1"/>
    <row r="58" spans="1:14" ht="16.5" customHeight="1"/>
    <row r="59" spans="1:14" ht="16.5" customHeight="1">
      <c r="A59" s="345"/>
      <c r="B59" s="475"/>
      <c r="C59" s="475"/>
      <c r="E59" s="475"/>
      <c r="H59" s="475"/>
      <c r="J59" s="475"/>
      <c r="L59" s="475"/>
      <c r="N59" s="475"/>
    </row>
  </sheetData>
  <mergeCells count="5">
    <mergeCell ref="B4:F4"/>
    <mergeCell ref="G4:O4"/>
    <mergeCell ref="V5:V8"/>
    <mergeCell ref="W5:W8"/>
    <mergeCell ref="Q6:Q7"/>
  </mergeCells>
  <phoneticPr fontId="11"/>
  <conditionalFormatting sqref="B9:W44">
    <cfRule type="cellIs" dxfId="28" priority="1" operator="equal">
      <formula>0</formula>
    </cfRule>
  </conditionalFormatting>
  <pageMargins left="0.7" right="0.7" top="0.75" bottom="0.75" header="0.3" footer="0.3"/>
  <pageSetup paperSize="9" scale="77" orientation="portrait" horizontalDpi="1200" verticalDpi="1200" r:id="rId1"/>
  <colBreaks count="1" manualBreakCount="1">
    <brk id="10" max="45" man="1"/>
  </colBreaks>
  <ignoredErrors>
    <ignoredError sqref="C28 H28:L28 H43:L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1"/>
  <sheetViews>
    <sheetView topLeftCell="B1" zoomScaleNormal="100" zoomScaleSheetLayoutView="100" workbookViewId="0">
      <selection activeCell="R18" sqref="R18"/>
    </sheetView>
  </sheetViews>
  <sheetFormatPr defaultColWidth="9" defaultRowHeight="13.5"/>
  <cols>
    <col min="1" max="1" width="18.375" style="695" customWidth="1"/>
    <col min="2" max="2" width="10.875" style="780" customWidth="1"/>
    <col min="3" max="3" width="8.625" style="707" customWidth="1"/>
    <col min="4" max="4" width="8.625" style="695" customWidth="1"/>
    <col min="5" max="5" width="5.875" style="696" customWidth="1"/>
    <col min="6" max="7" width="8.625" style="695" customWidth="1"/>
    <col min="8" max="8" width="5.875" style="696" customWidth="1"/>
    <col min="9" max="10" width="8.625" style="695" customWidth="1"/>
    <col min="11" max="11" width="5.875" style="696" customWidth="1"/>
    <col min="12" max="12" width="8.625" style="695" customWidth="1"/>
    <col min="13" max="13" width="5.875" style="696" customWidth="1"/>
    <col min="14" max="14" width="12" style="695" hidden="1" customWidth="1"/>
    <col min="15" max="15" width="22.375" style="696" hidden="1" customWidth="1"/>
    <col min="16" max="16" width="8.625" style="695" customWidth="1"/>
    <col min="17" max="16384" width="9" style="695"/>
  </cols>
  <sheetData>
    <row r="2" spans="1:17" ht="9" customHeight="1">
      <c r="A2" s="692"/>
      <c r="B2" s="693"/>
      <c r="C2" s="693"/>
      <c r="D2" s="693"/>
      <c r="E2" s="694"/>
      <c r="I2" s="264"/>
      <c r="J2" s="264"/>
      <c r="K2" s="697"/>
      <c r="L2" s="264"/>
      <c r="M2" s="697"/>
    </row>
    <row r="3" spans="1:17" s="703" customFormat="1" ht="16.5" customHeight="1" thickBot="1">
      <c r="A3" s="698" t="s">
        <v>289</v>
      </c>
      <c r="B3" s="699"/>
      <c r="C3" s="700"/>
      <c r="D3" s="701"/>
      <c r="E3" s="702"/>
      <c r="H3" s="702"/>
      <c r="K3" s="702"/>
      <c r="M3" s="702"/>
      <c r="O3" s="702"/>
      <c r="P3" s="704" t="s">
        <v>290</v>
      </c>
    </row>
    <row r="4" spans="1:17" s="707" customFormat="1" ht="27" customHeight="1" thickBot="1">
      <c r="A4" s="705"/>
      <c r="B4" s="706"/>
      <c r="C4" s="1787" t="s">
        <v>291</v>
      </c>
      <c r="D4" s="1788"/>
      <c r="E4" s="1789"/>
      <c r="F4" s="1790" t="s">
        <v>292</v>
      </c>
      <c r="G4" s="1791"/>
      <c r="H4" s="1791"/>
      <c r="I4" s="1791"/>
      <c r="J4" s="1791"/>
      <c r="K4" s="1791"/>
      <c r="L4" s="1791"/>
      <c r="M4" s="1791"/>
      <c r="N4" s="1791"/>
      <c r="O4" s="1791"/>
      <c r="P4" s="1792"/>
      <c r="Q4" s="264"/>
    </row>
    <row r="5" spans="1:17" s="707" customFormat="1" ht="27" customHeight="1">
      <c r="A5" s="708"/>
      <c r="B5" s="1793" t="s">
        <v>293</v>
      </c>
      <c r="C5" s="709"/>
      <c r="D5" s="710"/>
      <c r="E5" s="711"/>
      <c r="F5" s="712"/>
      <c r="G5" s="713"/>
      <c r="H5" s="714"/>
      <c r="I5" s="715"/>
      <c r="J5" s="715"/>
      <c r="K5" s="715"/>
      <c r="L5" s="715"/>
      <c r="M5" s="715"/>
      <c r="N5" s="715"/>
      <c r="O5" s="714"/>
      <c r="P5" s="716" t="s">
        <v>129</v>
      </c>
      <c r="Q5" s="264"/>
    </row>
    <row r="6" spans="1:17" s="707" customFormat="1" ht="27" customHeight="1">
      <c r="A6" s="708" t="s">
        <v>294</v>
      </c>
      <c r="B6" s="1794"/>
      <c r="C6" s="1795" t="s">
        <v>295</v>
      </c>
      <c r="D6" s="717" t="s">
        <v>104</v>
      </c>
      <c r="E6" s="718"/>
      <c r="F6" s="719" t="s">
        <v>126</v>
      </c>
      <c r="G6" s="720"/>
      <c r="H6" s="721"/>
      <c r="I6" s="722" t="s">
        <v>127</v>
      </c>
      <c r="J6" s="720"/>
      <c r="K6" s="721"/>
      <c r="L6" s="722" t="s">
        <v>128</v>
      </c>
      <c r="M6" s="718"/>
      <c r="N6" s="722" t="s">
        <v>129</v>
      </c>
      <c r="O6" s="723"/>
      <c r="P6" s="1796" t="s">
        <v>296</v>
      </c>
      <c r="Q6" s="264"/>
    </row>
    <row r="7" spans="1:17" s="707" customFormat="1" ht="27" customHeight="1">
      <c r="A7" s="708"/>
      <c r="B7" s="1794"/>
      <c r="C7" s="1795"/>
      <c r="D7" s="1797" t="s">
        <v>297</v>
      </c>
      <c r="E7" s="724" t="s">
        <v>228</v>
      </c>
      <c r="F7" s="725" t="s">
        <v>231</v>
      </c>
      <c r="G7" s="1799" t="s">
        <v>298</v>
      </c>
      <c r="H7" s="726" t="s">
        <v>232</v>
      </c>
      <c r="I7" s="727" t="s">
        <v>233</v>
      </c>
      <c r="J7" s="1799" t="s">
        <v>299</v>
      </c>
      <c r="K7" s="728" t="s">
        <v>234</v>
      </c>
      <c r="L7" s="729" t="s">
        <v>235</v>
      </c>
      <c r="M7" s="730" t="s">
        <v>236</v>
      </c>
      <c r="N7" s="729" t="s">
        <v>159</v>
      </c>
      <c r="O7" s="730" t="s">
        <v>300</v>
      </c>
      <c r="P7" s="1796"/>
      <c r="Q7" s="264"/>
    </row>
    <row r="8" spans="1:17" s="707" customFormat="1" ht="27" customHeight="1" thickBot="1">
      <c r="A8" s="731"/>
      <c r="B8" s="732"/>
      <c r="C8" s="733"/>
      <c r="D8" s="1798"/>
      <c r="E8" s="734" t="s">
        <v>245</v>
      </c>
      <c r="F8" s="735"/>
      <c r="G8" s="1800"/>
      <c r="H8" s="736" t="s">
        <v>245</v>
      </c>
      <c r="I8" s="737" t="s">
        <v>301</v>
      </c>
      <c r="J8" s="1800"/>
      <c r="K8" s="734" t="s">
        <v>245</v>
      </c>
      <c r="L8" s="738"/>
      <c r="M8" s="734" t="s">
        <v>245</v>
      </c>
      <c r="N8" s="739"/>
      <c r="O8" s="740" t="s">
        <v>245</v>
      </c>
      <c r="P8" s="741" t="s">
        <v>302</v>
      </c>
      <c r="Q8" s="264"/>
    </row>
    <row r="9" spans="1:17" ht="25.5" customHeight="1">
      <c r="A9" s="1801" t="s">
        <v>303</v>
      </c>
      <c r="B9" s="742" t="s">
        <v>44</v>
      </c>
      <c r="C9" s="743">
        <v>44666</v>
      </c>
      <c r="D9" s="744">
        <v>34022</v>
      </c>
      <c r="E9" s="745">
        <f t="shared" ref="E9:E26" si="0">D9/C9*100</f>
        <v>76.16979357900864</v>
      </c>
      <c r="F9" s="746">
        <v>32702</v>
      </c>
      <c r="G9" s="747">
        <v>0</v>
      </c>
      <c r="H9" s="745">
        <f t="shared" ref="H9:H26" si="1">F9/P9*100</f>
        <v>96.120157545117863</v>
      </c>
      <c r="I9" s="747">
        <v>493</v>
      </c>
      <c r="J9" s="747" t="s">
        <v>53</v>
      </c>
      <c r="K9" s="745">
        <f t="shared" ref="K9:K17" si="2">SUM(I9)/P9*100</f>
        <v>1.449062371406737</v>
      </c>
      <c r="L9" s="747">
        <f>D9-SUM(F9,I9)</f>
        <v>827</v>
      </c>
      <c r="M9" s="745">
        <f>SUM(L9)/P9*100</f>
        <v>2.4307800834753981</v>
      </c>
      <c r="N9" s="747" t="s">
        <v>71</v>
      </c>
      <c r="O9" s="745">
        <f>SUM(N9)/P9*100</f>
        <v>0</v>
      </c>
      <c r="P9" s="748">
        <f>SUM(F9,I9,L9,N9)</f>
        <v>34022</v>
      </c>
    </row>
    <row r="10" spans="1:17" ht="25.5" customHeight="1">
      <c r="A10" s="1802"/>
      <c r="B10" s="749" t="s">
        <v>47</v>
      </c>
      <c r="C10" s="750">
        <v>25729</v>
      </c>
      <c r="D10" s="744">
        <v>22890</v>
      </c>
      <c r="E10" s="751">
        <f t="shared" si="0"/>
        <v>88.965758482646038</v>
      </c>
      <c r="F10" s="746">
        <v>22161</v>
      </c>
      <c r="G10" s="752">
        <v>0</v>
      </c>
      <c r="H10" s="751">
        <f t="shared" si="1"/>
        <v>96.815203145478378</v>
      </c>
      <c r="I10" s="747">
        <v>271</v>
      </c>
      <c r="J10" s="752" t="s">
        <v>71</v>
      </c>
      <c r="K10" s="751">
        <f t="shared" si="2"/>
        <v>1.1839231105286152</v>
      </c>
      <c r="L10" s="752">
        <f>D10-SUM(F10,I10)</f>
        <v>458</v>
      </c>
      <c r="M10" s="751">
        <f>SUM(L10)/P10*100</f>
        <v>2.0008737439930102</v>
      </c>
      <c r="N10" s="752" t="s">
        <v>71</v>
      </c>
      <c r="O10" s="751">
        <f>SUM(N10)/P10*100</f>
        <v>0</v>
      </c>
      <c r="P10" s="753">
        <f>SUM(F10,I10,L10,N10)</f>
        <v>22890</v>
      </c>
    </row>
    <row r="11" spans="1:17" ht="25.5" customHeight="1" thickBot="1">
      <c r="A11" s="1803"/>
      <c r="B11" s="754" t="s">
        <v>304</v>
      </c>
      <c r="C11" s="755">
        <f>SUM(C9:C10)</f>
        <v>70395</v>
      </c>
      <c r="D11" s="756">
        <f>SUM(D9:D10)</f>
        <v>56912</v>
      </c>
      <c r="E11" s="757">
        <f t="shared" si="0"/>
        <v>80.846651040556864</v>
      </c>
      <c r="F11" s="755">
        <f>SUM(F9:F10)</f>
        <v>54863</v>
      </c>
      <c r="G11" s="758" t="str">
        <f>IF(SUM(G9:G10)=0,"-",SUM(G9:G10))</f>
        <v>-</v>
      </c>
      <c r="H11" s="757">
        <f t="shared" si="1"/>
        <v>96.399704807421983</v>
      </c>
      <c r="I11" s="758">
        <f>IF(SUM(I9:I10)=0,"-",SUM(I9:I10))</f>
        <v>764</v>
      </c>
      <c r="J11" s="758" t="s">
        <v>305</v>
      </c>
      <c r="K11" s="757">
        <f t="shared" si="2"/>
        <v>1.3424233904976104</v>
      </c>
      <c r="L11" s="758">
        <f>IF(SUM(L9:L10)=0,"-",SUM(L9:L10))</f>
        <v>1285</v>
      </c>
      <c r="M11" s="757">
        <f>L11/P11*100</f>
        <v>2.2578718020804045</v>
      </c>
      <c r="N11" s="758" t="str">
        <f>IF(SUM(N9:N10)=0,"-",SUM(N9:N10))</f>
        <v>-</v>
      </c>
      <c r="O11" s="757">
        <f>SUM(N11:N11)/P11*100</f>
        <v>0</v>
      </c>
      <c r="P11" s="759">
        <f>SUM(P9:P10)</f>
        <v>56912</v>
      </c>
    </row>
    <row r="12" spans="1:17" ht="25.5" customHeight="1">
      <c r="A12" s="1801" t="s">
        <v>306</v>
      </c>
      <c r="B12" s="760" t="s">
        <v>48</v>
      </c>
      <c r="C12" s="743">
        <v>35443</v>
      </c>
      <c r="D12" s="744">
        <v>26066</v>
      </c>
      <c r="E12" s="745">
        <f t="shared" si="0"/>
        <v>73.54343593939565</v>
      </c>
      <c r="F12" s="746">
        <v>25958</v>
      </c>
      <c r="G12" s="747">
        <v>0</v>
      </c>
      <c r="H12" s="745">
        <f t="shared" si="1"/>
        <v>99.585667152612601</v>
      </c>
      <c r="I12" s="747">
        <v>0</v>
      </c>
      <c r="J12" s="747" t="s">
        <v>53</v>
      </c>
      <c r="K12" s="745">
        <f t="shared" si="2"/>
        <v>0</v>
      </c>
      <c r="L12" s="747">
        <f>D12-SUM(F12,I12)</f>
        <v>108</v>
      </c>
      <c r="M12" s="761">
        <f>SUM(L12)/P12*100</f>
        <v>0.41433284738740123</v>
      </c>
      <c r="N12" s="762" t="s">
        <v>71</v>
      </c>
      <c r="O12" s="761">
        <f>SUM(N12)/P12*100</f>
        <v>0</v>
      </c>
      <c r="P12" s="763">
        <f>SUM(F12,I12,L12,N12)</f>
        <v>26066</v>
      </c>
    </row>
    <row r="13" spans="1:17" ht="25.5" customHeight="1">
      <c r="A13" s="1802"/>
      <c r="B13" s="742" t="s">
        <v>49</v>
      </c>
      <c r="C13" s="746">
        <v>31744</v>
      </c>
      <c r="D13" s="744">
        <v>23987</v>
      </c>
      <c r="E13" s="745">
        <f t="shared" si="0"/>
        <v>75.56388608870968</v>
      </c>
      <c r="F13" s="746">
        <v>23908</v>
      </c>
      <c r="G13" s="747">
        <v>0</v>
      </c>
      <c r="H13" s="745">
        <f t="shared" si="1"/>
        <v>99.670654938091459</v>
      </c>
      <c r="I13" s="747">
        <v>0</v>
      </c>
      <c r="J13" s="747" t="s">
        <v>53</v>
      </c>
      <c r="K13" s="745">
        <f t="shared" si="2"/>
        <v>0</v>
      </c>
      <c r="L13" s="747">
        <f>D13-SUM(F13,I13)</f>
        <v>79</v>
      </c>
      <c r="M13" s="745">
        <f>SUM(L13)/P13*100</f>
        <v>0.3293450619085338</v>
      </c>
      <c r="N13" s="747" t="s">
        <v>71</v>
      </c>
      <c r="O13" s="745">
        <f>SUM(N13)/P13*100</f>
        <v>0</v>
      </c>
      <c r="P13" s="748">
        <f>SUM(F13,I13,L13,N13)</f>
        <v>23987</v>
      </c>
    </row>
    <row r="14" spans="1:17" ht="25.5" customHeight="1">
      <c r="A14" s="1802"/>
      <c r="B14" s="749" t="s">
        <v>51</v>
      </c>
      <c r="C14" s="750">
        <v>21890</v>
      </c>
      <c r="D14" s="764">
        <v>16847</v>
      </c>
      <c r="E14" s="751">
        <f t="shared" si="0"/>
        <v>76.962083142987666</v>
      </c>
      <c r="F14" s="750">
        <v>16788</v>
      </c>
      <c r="G14" s="752">
        <v>0</v>
      </c>
      <c r="H14" s="751">
        <f t="shared" si="1"/>
        <v>99.649789279990515</v>
      </c>
      <c r="I14" s="752">
        <v>0</v>
      </c>
      <c r="J14" s="752" t="s">
        <v>53</v>
      </c>
      <c r="K14" s="751">
        <f t="shared" si="2"/>
        <v>0</v>
      </c>
      <c r="L14" s="752">
        <f>D14-SUM(F14,I14)</f>
        <v>59</v>
      </c>
      <c r="M14" s="751">
        <f>SUM(L14)/P14*100</f>
        <v>0.35021072000949721</v>
      </c>
      <c r="N14" s="752" t="s">
        <v>71</v>
      </c>
      <c r="O14" s="751">
        <f>SUM(N14)/P14*100</f>
        <v>0</v>
      </c>
      <c r="P14" s="753">
        <f>SUM(F14,I14,L14,N14)</f>
        <v>16847</v>
      </c>
    </row>
    <row r="15" spans="1:17" ht="25.5" customHeight="1" thickBot="1">
      <c r="A15" s="1803"/>
      <c r="B15" s="754" t="s">
        <v>161</v>
      </c>
      <c r="C15" s="755">
        <f>SUM(C12:C14)</f>
        <v>89077</v>
      </c>
      <c r="D15" s="756">
        <f>SUM(D12:D14)</f>
        <v>66900</v>
      </c>
      <c r="E15" s="757">
        <f t="shared" si="0"/>
        <v>75.103562086733945</v>
      </c>
      <c r="F15" s="755">
        <f>SUM(F12:F14)</f>
        <v>66654</v>
      </c>
      <c r="G15" s="758" t="str">
        <f>IF(SUM(G12:G14)=0,"-",SUM(G12:G14))</f>
        <v>-</v>
      </c>
      <c r="H15" s="757">
        <f t="shared" si="1"/>
        <v>99.632286995515699</v>
      </c>
      <c r="I15" s="758" t="str">
        <f>IF(SUM(I12:I14)=0,"-",SUM(I12:I14))</f>
        <v>-</v>
      </c>
      <c r="J15" s="758" t="str">
        <f>IF(SUM(J12:J14)=0,"-",SUM(J12:J14))</f>
        <v>-</v>
      </c>
      <c r="K15" s="757">
        <f t="shared" si="2"/>
        <v>0</v>
      </c>
      <c r="L15" s="758">
        <f>IF(SUM(L12:L14)=0,"-",SUM(L12:L14))</f>
        <v>246</v>
      </c>
      <c r="M15" s="757">
        <f>L15/P15*100</f>
        <v>0.36771300448430494</v>
      </c>
      <c r="N15" s="758" t="str">
        <f>IF(SUM(N12:N14)=0,"-",SUM(N12:N14))</f>
        <v>-</v>
      </c>
      <c r="O15" s="757">
        <f>SUM(N15:N15)/P15*100</f>
        <v>0</v>
      </c>
      <c r="P15" s="759">
        <f>SUM(P12:P14)</f>
        <v>66900</v>
      </c>
    </row>
    <row r="16" spans="1:17" ht="25.5" customHeight="1">
      <c r="A16" s="1801" t="s">
        <v>307</v>
      </c>
      <c r="B16" s="760" t="s">
        <v>64</v>
      </c>
      <c r="C16" s="743">
        <v>2777</v>
      </c>
      <c r="D16" s="765">
        <v>2777</v>
      </c>
      <c r="E16" s="761">
        <f t="shared" si="0"/>
        <v>100</v>
      </c>
      <c r="F16" s="743">
        <v>2286</v>
      </c>
      <c r="G16" s="762">
        <v>0</v>
      </c>
      <c r="H16" s="761">
        <f t="shared" si="1"/>
        <v>82.319049333813467</v>
      </c>
      <c r="I16" s="762">
        <v>24</v>
      </c>
      <c r="J16" s="762" t="s">
        <v>71</v>
      </c>
      <c r="K16" s="761">
        <f t="shared" si="2"/>
        <v>0.86424198775657179</v>
      </c>
      <c r="L16" s="762">
        <f>D16-SUM(F16,I16)</f>
        <v>467</v>
      </c>
      <c r="M16" s="761">
        <f>SUM(L16)/P16*100</f>
        <v>16.816708678429958</v>
      </c>
      <c r="N16" s="762" t="s">
        <v>71</v>
      </c>
      <c r="O16" s="761">
        <f>SUM(N16)/P16*100</f>
        <v>0</v>
      </c>
      <c r="P16" s="763">
        <f>SUM(F16,I16,L16,N16)</f>
        <v>2777</v>
      </c>
    </row>
    <row r="17" spans="1:16" ht="25.5" customHeight="1">
      <c r="A17" s="1802"/>
      <c r="B17" s="742" t="s">
        <v>65</v>
      </c>
      <c r="C17" s="746">
        <v>12147</v>
      </c>
      <c r="D17" s="744">
        <v>12140</v>
      </c>
      <c r="E17" s="745">
        <f t="shared" si="0"/>
        <v>99.942372602288629</v>
      </c>
      <c r="F17" s="746">
        <v>10120</v>
      </c>
      <c r="G17" s="747">
        <v>0</v>
      </c>
      <c r="H17" s="745">
        <f t="shared" si="1"/>
        <v>83.360790774299829</v>
      </c>
      <c r="I17" s="747">
        <v>95</v>
      </c>
      <c r="J17" s="747" t="s">
        <v>71</v>
      </c>
      <c r="K17" s="745">
        <f t="shared" si="2"/>
        <v>0.78253706754530472</v>
      </c>
      <c r="L17" s="747">
        <f>D17-SUM(F17,I17)</f>
        <v>1925</v>
      </c>
      <c r="M17" s="745">
        <f>SUM(L17)/P17*100</f>
        <v>15.856672158154861</v>
      </c>
      <c r="N17" s="747" t="s">
        <v>71</v>
      </c>
      <c r="O17" s="745">
        <f>SUM(N17)/P17*100</f>
        <v>0</v>
      </c>
      <c r="P17" s="748">
        <f>SUM(F17,I17,L17,N17)</f>
        <v>12140</v>
      </c>
    </row>
    <row r="18" spans="1:16" ht="25.5" customHeight="1" thickBot="1">
      <c r="A18" s="1803"/>
      <c r="B18" s="732" t="s">
        <v>161</v>
      </c>
      <c r="C18" s="766">
        <f>SUM(C16:C17)</f>
        <v>14924</v>
      </c>
      <c r="D18" s="767">
        <f>SUM(D16:D17)</f>
        <v>14917</v>
      </c>
      <c r="E18" s="768">
        <f t="shared" si="0"/>
        <v>99.953095684803003</v>
      </c>
      <c r="F18" s="766">
        <f>SUM(F16:F17)</f>
        <v>12406</v>
      </c>
      <c r="G18" s="769" t="str">
        <f>IF(SUM(G16:G17)=0,"-",SUM(G16:G17))</f>
        <v>-</v>
      </c>
      <c r="H18" s="768">
        <f t="shared" si="1"/>
        <v>83.16685660655628</v>
      </c>
      <c r="I18" s="769">
        <f>IF(SUM(I16:I17)=0,"-",SUM(I16:I17))</f>
        <v>119</v>
      </c>
      <c r="J18" s="769" t="str">
        <f>IF(SUM(J16:J17)=0,"-",SUM(J16:J17))</f>
        <v>-</v>
      </c>
      <c r="K18" s="751">
        <f>SUM(I18)/P18*100</f>
        <v>0.79774753636790241</v>
      </c>
      <c r="L18" s="769">
        <f>IF(SUM(L16:L17)=0,"-",SUM(L16:L17))</f>
        <v>2392</v>
      </c>
      <c r="M18" s="768">
        <f>L18/P18*100</f>
        <v>16.035395857075819</v>
      </c>
      <c r="N18" s="769" t="str">
        <f>IF(SUM(N16:N17)=0,"-",SUM(N16:N17))</f>
        <v>-</v>
      </c>
      <c r="O18" s="768">
        <f>SUM(N18:N18)/P18*100</f>
        <v>0</v>
      </c>
      <c r="P18" s="770">
        <f>SUM(P16:P17)</f>
        <v>14917</v>
      </c>
    </row>
    <row r="19" spans="1:16" ht="25.5" customHeight="1">
      <c r="A19" s="1801" t="s">
        <v>308</v>
      </c>
      <c r="B19" s="771" t="s">
        <v>58</v>
      </c>
      <c r="C19" s="772">
        <v>2875</v>
      </c>
      <c r="D19" s="773">
        <v>2634</v>
      </c>
      <c r="E19" s="774">
        <f t="shared" si="0"/>
        <v>91.617391304347834</v>
      </c>
      <c r="F19" s="772">
        <v>2400</v>
      </c>
      <c r="G19" s="775">
        <v>0</v>
      </c>
      <c r="H19" s="774">
        <f t="shared" si="1"/>
        <v>91.116173120728931</v>
      </c>
      <c r="I19" s="775">
        <v>22</v>
      </c>
      <c r="J19" s="775" t="s">
        <v>71</v>
      </c>
      <c r="K19" s="761">
        <f t="shared" ref="K19:K21" si="3">SUM(I19)/P19*100</f>
        <v>0.8352315869400152</v>
      </c>
      <c r="L19" s="775">
        <f>D19-SUM(F19,I19)</f>
        <v>212</v>
      </c>
      <c r="M19" s="774">
        <f>SUM(L19)/P19*100</f>
        <v>8.048595292331056</v>
      </c>
      <c r="N19" s="775" t="s">
        <v>71</v>
      </c>
      <c r="O19" s="774">
        <f>SUM(N19)/P19*100</f>
        <v>0</v>
      </c>
      <c r="P19" s="776">
        <f>SUM(F19,I19,L19,N19)</f>
        <v>2634</v>
      </c>
    </row>
    <row r="20" spans="1:16" ht="25.5" customHeight="1">
      <c r="A20" s="1802"/>
      <c r="B20" s="742" t="s">
        <v>59</v>
      </c>
      <c r="C20" s="746">
        <v>4986</v>
      </c>
      <c r="D20" s="773">
        <v>4369</v>
      </c>
      <c r="E20" s="774">
        <f t="shared" si="0"/>
        <v>87.625350982751698</v>
      </c>
      <c r="F20" s="772">
        <v>3905</v>
      </c>
      <c r="G20" s="775">
        <v>0</v>
      </c>
      <c r="H20" s="774">
        <f t="shared" si="1"/>
        <v>89.3797207598993</v>
      </c>
      <c r="I20" s="775">
        <v>40</v>
      </c>
      <c r="J20" s="775" t="s">
        <v>71</v>
      </c>
      <c r="K20" s="774">
        <f t="shared" si="3"/>
        <v>0.91554131380178538</v>
      </c>
      <c r="L20" s="775">
        <f t="shared" ref="L20:L21" si="4">D20-SUM(F20,I20)</f>
        <v>424</v>
      </c>
      <c r="M20" s="745">
        <f t="shared" ref="M20:M21" si="5">SUM(L20)/P20*100</f>
        <v>9.7047379262989253</v>
      </c>
      <c r="N20" s="747" t="s">
        <v>71</v>
      </c>
      <c r="O20" s="745">
        <f>SUM(N20)/P20*100</f>
        <v>0</v>
      </c>
      <c r="P20" s="748">
        <f>SUM(F20,I20,L20,N20)</f>
        <v>4369</v>
      </c>
    </row>
    <row r="21" spans="1:16" ht="25.5" customHeight="1">
      <c r="A21" s="1802"/>
      <c r="B21" s="742" t="s">
        <v>60</v>
      </c>
      <c r="C21" s="746">
        <v>3050</v>
      </c>
      <c r="D21" s="744">
        <v>2637</v>
      </c>
      <c r="E21" s="745">
        <f t="shared" si="0"/>
        <v>86.459016393442624</v>
      </c>
      <c r="F21" s="746">
        <v>2339</v>
      </c>
      <c r="G21" s="747">
        <v>0</v>
      </c>
      <c r="H21" s="745">
        <f t="shared" si="1"/>
        <v>88.699279484262419</v>
      </c>
      <c r="I21" s="747">
        <v>27</v>
      </c>
      <c r="J21" s="747" t="s">
        <v>71</v>
      </c>
      <c r="K21" s="745">
        <f t="shared" si="3"/>
        <v>1.0238907849829351</v>
      </c>
      <c r="L21" s="747">
        <f t="shared" si="4"/>
        <v>271</v>
      </c>
      <c r="M21" s="745">
        <f t="shared" si="5"/>
        <v>10.276829730754645</v>
      </c>
      <c r="N21" s="747" t="s">
        <v>71</v>
      </c>
      <c r="O21" s="745">
        <f>SUM(N21)/P21*100</f>
        <v>0</v>
      </c>
      <c r="P21" s="748">
        <f>SUM(F21,I21,L21,N21)</f>
        <v>2637</v>
      </c>
    </row>
    <row r="22" spans="1:16" ht="25.5" customHeight="1" thickBot="1">
      <c r="A22" s="1803"/>
      <c r="B22" s="749" t="s">
        <v>161</v>
      </c>
      <c r="C22" s="750">
        <f>SUM(C19:C21)</f>
        <v>10911</v>
      </c>
      <c r="D22" s="764">
        <f>SUM(D19:D21)</f>
        <v>9640</v>
      </c>
      <c r="E22" s="751">
        <f t="shared" si="0"/>
        <v>88.351205205755662</v>
      </c>
      <c r="F22" s="750">
        <f>SUM(F19:F21)</f>
        <v>8644</v>
      </c>
      <c r="G22" s="752" t="str">
        <f>IF(SUM(G19:G21)=0,"-",SUM(G19:G21))</f>
        <v>-</v>
      </c>
      <c r="H22" s="751">
        <f t="shared" si="1"/>
        <v>89.668049792531122</v>
      </c>
      <c r="I22" s="752">
        <f>IF(SUM(I19:I21)=0,"-",SUM(I19:I21))</f>
        <v>89</v>
      </c>
      <c r="J22" s="752" t="s">
        <v>305</v>
      </c>
      <c r="K22" s="751">
        <f>I22/P22*100</f>
        <v>0.92323651452282163</v>
      </c>
      <c r="L22" s="752">
        <f>IF(SUM(L19:L21)=0,"-",SUM(L19:L21))</f>
        <v>907</v>
      </c>
      <c r="M22" s="751">
        <f>L22/P22*100</f>
        <v>9.4087136929460584</v>
      </c>
      <c r="N22" s="752" t="str">
        <f>IF(SUM(N19:N21)=0,"-",SUM(N19:N21))</f>
        <v>-</v>
      </c>
      <c r="O22" s="751">
        <f>SUM(N22:N22)/P22*100</f>
        <v>0</v>
      </c>
      <c r="P22" s="753">
        <f>SUM(P19:P21)</f>
        <v>9640</v>
      </c>
    </row>
    <row r="23" spans="1:16" ht="25.5" customHeight="1">
      <c r="A23" s="1801" t="s">
        <v>309</v>
      </c>
      <c r="B23" s="760" t="s">
        <v>61</v>
      </c>
      <c r="C23" s="743">
        <v>3151</v>
      </c>
      <c r="D23" s="765">
        <v>2689</v>
      </c>
      <c r="E23" s="761">
        <f t="shared" si="0"/>
        <v>85.337987940336404</v>
      </c>
      <c r="F23" s="743">
        <v>2554</v>
      </c>
      <c r="G23" s="762">
        <v>0</v>
      </c>
      <c r="H23" s="761">
        <f t="shared" si="1"/>
        <v>94.979546299739681</v>
      </c>
      <c r="I23" s="762">
        <v>47</v>
      </c>
      <c r="J23" s="762" t="s">
        <v>71</v>
      </c>
      <c r="K23" s="761">
        <f t="shared" ref="K23:K24" si="6">SUM(I23)/P23*100</f>
        <v>1.7478616586091484</v>
      </c>
      <c r="L23" s="762">
        <f>D23-SUM(F23,I23)</f>
        <v>88</v>
      </c>
      <c r="M23" s="761">
        <f>SUM(L23)/P23*100</f>
        <v>3.2725920416511713</v>
      </c>
      <c r="N23" s="762" t="s">
        <v>71</v>
      </c>
      <c r="O23" s="761">
        <f>SUM(N23)/P23*100</f>
        <v>0</v>
      </c>
      <c r="P23" s="763">
        <f>SUM(F23,I23,L23,N23)</f>
        <v>2689</v>
      </c>
    </row>
    <row r="24" spans="1:16" ht="25.5" customHeight="1">
      <c r="A24" s="1802"/>
      <c r="B24" s="749" t="s">
        <v>62</v>
      </c>
      <c r="C24" s="750">
        <v>5326</v>
      </c>
      <c r="D24" s="764">
        <v>3819</v>
      </c>
      <c r="E24" s="751">
        <f t="shared" si="0"/>
        <v>71.704844160720995</v>
      </c>
      <c r="F24" s="750">
        <v>3689</v>
      </c>
      <c r="G24" s="752">
        <v>0</v>
      </c>
      <c r="H24" s="751">
        <f t="shared" si="1"/>
        <v>96.595967530767211</v>
      </c>
      <c r="I24" s="752">
        <v>53</v>
      </c>
      <c r="J24" s="752" t="s">
        <v>71</v>
      </c>
      <c r="K24" s="751">
        <f t="shared" si="6"/>
        <v>1.3877978528410577</v>
      </c>
      <c r="L24" s="752">
        <f>D24-SUM(F24,I24)</f>
        <v>77</v>
      </c>
      <c r="M24" s="751">
        <f>SUM(L24)/P24*100</f>
        <v>2.0162346163917255</v>
      </c>
      <c r="N24" s="752" t="s">
        <v>71</v>
      </c>
      <c r="O24" s="751">
        <f>SUM(N24)/P24*100</f>
        <v>0</v>
      </c>
      <c r="P24" s="753">
        <f>SUM(F24,I24,L24,N24)</f>
        <v>3819</v>
      </c>
    </row>
    <row r="25" spans="1:16" ht="25.5" customHeight="1" thickBot="1">
      <c r="A25" s="1803"/>
      <c r="B25" s="754" t="s">
        <v>161</v>
      </c>
      <c r="C25" s="755">
        <f>SUM(C23:C24)</f>
        <v>8477</v>
      </c>
      <c r="D25" s="756">
        <f>SUM(D23:D24)</f>
        <v>6508</v>
      </c>
      <c r="E25" s="757">
        <f t="shared" si="0"/>
        <v>76.772443081278752</v>
      </c>
      <c r="F25" s="755">
        <f>SUM(F23:F24)</f>
        <v>6243</v>
      </c>
      <c r="G25" s="758" t="str">
        <f>IF(SUM(G23:G24)=0,"-",SUM(G23:G24))</f>
        <v>-</v>
      </c>
      <c r="H25" s="757">
        <f t="shared" si="1"/>
        <v>95.928088506453591</v>
      </c>
      <c r="I25" s="758">
        <f>IF(SUM(I23:I24)=0,"-",SUM(I23:I24))</f>
        <v>100</v>
      </c>
      <c r="J25" s="758" t="s">
        <v>305</v>
      </c>
      <c r="K25" s="757">
        <f>I25/P25*100</f>
        <v>1.5365703749231714</v>
      </c>
      <c r="L25" s="758">
        <f>IF(SUM(L23:L24)=0,"-",SUM(L23:L24))</f>
        <v>165</v>
      </c>
      <c r="M25" s="757">
        <f>L25/P25*100</f>
        <v>2.5353411186232333</v>
      </c>
      <c r="N25" s="758" t="str">
        <f>IF(SUM(N23:N24)=0,"-",SUM(N23:N24))</f>
        <v>-</v>
      </c>
      <c r="O25" s="757">
        <f>SUM(N25:N25)/P25*100</f>
        <v>0</v>
      </c>
      <c r="P25" s="759">
        <f>SUM(P23:P24)</f>
        <v>6508</v>
      </c>
    </row>
    <row r="26" spans="1:16" ht="25.5" customHeight="1" thickBot="1">
      <c r="A26" s="1785" t="s">
        <v>310</v>
      </c>
      <c r="B26" s="1786"/>
      <c r="C26" s="755">
        <f>IF(SUM(C25,C22,C18,C15,C11)=0,"-",SUM(C25,C22,C18,C15,C11))</f>
        <v>193784</v>
      </c>
      <c r="D26" s="756">
        <f>IF(SUM(D25,D22,D18,D15,D11)=0,"-",SUM(D25,D22,D18,D15,D11))</f>
        <v>154877</v>
      </c>
      <c r="E26" s="757">
        <f t="shared" si="0"/>
        <v>79.922491020930522</v>
      </c>
      <c r="F26" s="755">
        <f>IF(SUM(F25,F22,F18,F15,F11)=0,"-",SUM(F25,F22,F18,F15,F11))</f>
        <v>148810</v>
      </c>
      <c r="G26" s="758" t="str">
        <f>IF(SUM(G25,G22,G18,G15,G11)=0,"-",SUM(G25,G22,G18,G15,G11))</f>
        <v>-</v>
      </c>
      <c r="H26" s="757">
        <f t="shared" si="1"/>
        <v>96.082697882836058</v>
      </c>
      <c r="I26" s="758">
        <f>IF(SUM(I25,I22,I18,I15,I11)=0,"-",SUM(I25,I22,I18,I15,I11))</f>
        <v>1072</v>
      </c>
      <c r="J26" s="758" t="s">
        <v>305</v>
      </c>
      <c r="K26" s="757">
        <f>I26/P26*100</f>
        <v>0.69216216739735403</v>
      </c>
      <c r="L26" s="758">
        <f>IF(SUM(L25,L22,L18,L15,L11)=0,"-",SUM(L25,L22,L18,L15,L11))</f>
        <v>4995</v>
      </c>
      <c r="M26" s="757">
        <f>L26/P26*100</f>
        <v>3.2251399497665889</v>
      </c>
      <c r="N26" s="758" t="str">
        <f>IF(SUM(N25,N22,N18,N15,N11)=0,"-",SUM(N25,N22,N18,N15,N11))</f>
        <v>-</v>
      </c>
      <c r="O26" s="757">
        <f>SUM(N26:N26)/P26*100</f>
        <v>0</v>
      </c>
      <c r="P26" s="759">
        <f>SUM(F26,I26,L26,N26)</f>
        <v>154877</v>
      </c>
    </row>
    <row r="27" spans="1:16" ht="24" customHeight="1">
      <c r="A27" s="777"/>
      <c r="B27" s="777"/>
      <c r="C27" s="696"/>
      <c r="D27" s="696"/>
      <c r="E27" s="777"/>
      <c r="G27" s="777"/>
      <c r="I27" s="777"/>
      <c r="J27" s="777"/>
      <c r="L27" s="777"/>
      <c r="N27" s="777"/>
      <c r="P27" s="777"/>
    </row>
    <row r="28" spans="1:16" ht="24" customHeight="1">
      <c r="A28" s="777"/>
      <c r="B28" s="778"/>
      <c r="C28" s="779"/>
      <c r="D28" s="777"/>
      <c r="F28" s="777"/>
      <c r="G28" s="777"/>
      <c r="I28" s="777"/>
      <c r="J28" s="777"/>
      <c r="L28" s="777"/>
      <c r="N28" s="777"/>
      <c r="P28" s="777"/>
    </row>
    <row r="29" spans="1:16" ht="16.5" customHeight="1">
      <c r="A29" s="777"/>
      <c r="B29" s="778"/>
      <c r="C29" s="779"/>
      <c r="D29" s="777"/>
      <c r="F29" s="777"/>
      <c r="G29" s="777"/>
      <c r="I29" s="777"/>
      <c r="J29" s="777"/>
      <c r="L29" s="777"/>
      <c r="N29" s="777"/>
      <c r="P29" s="777"/>
    </row>
    <row r="30" spans="1:16" ht="16.5" customHeight="1"/>
    <row r="31" spans="1:16" ht="16.5" customHeight="1"/>
    <row r="32" spans="1:16" ht="16.5" customHeight="1"/>
    <row r="33" spans="2:15" ht="16.5" customHeight="1"/>
    <row r="34" spans="2:15" ht="16.5" customHeight="1"/>
    <row r="35" spans="2:15" ht="16.5" customHeight="1"/>
    <row r="36" spans="2:15" ht="16.5" customHeight="1"/>
    <row r="37" spans="2:15" ht="16.5" customHeight="1"/>
    <row r="38" spans="2:15" ht="16.5" customHeight="1"/>
    <row r="39" spans="2:15" ht="16.5" customHeight="1"/>
    <row r="40" spans="2:15" ht="16.5" customHeight="1"/>
    <row r="41" spans="2:15" ht="16.5" customHeight="1">
      <c r="B41" s="781"/>
      <c r="C41" s="695"/>
      <c r="E41" s="695"/>
      <c r="H41" s="695"/>
      <c r="K41" s="695"/>
      <c r="M41" s="695"/>
      <c r="O41" s="695"/>
    </row>
  </sheetData>
  <mergeCells count="14">
    <mergeCell ref="A26:B26"/>
    <mergeCell ref="C4:E4"/>
    <mergeCell ref="F4:P4"/>
    <mergeCell ref="B5:B7"/>
    <mergeCell ref="C6:C7"/>
    <mergeCell ref="P6:P7"/>
    <mergeCell ref="D7:D8"/>
    <mergeCell ref="G7:G8"/>
    <mergeCell ref="J7:J8"/>
    <mergeCell ref="A9:A11"/>
    <mergeCell ref="A12:A15"/>
    <mergeCell ref="A16:A18"/>
    <mergeCell ref="A19:A22"/>
    <mergeCell ref="A23:A25"/>
  </mergeCells>
  <phoneticPr fontId="11"/>
  <conditionalFormatting sqref="C9:P26">
    <cfRule type="cellIs" dxfId="27" priority="1" operator="equal">
      <formula>0</formula>
    </cfRule>
  </conditionalFormatting>
  <pageMargins left="0.7" right="0.7" top="0.75" bottom="0.75" header="0.3" footer="0.3"/>
  <pageSetup paperSize="9" scale="67" orientation="portrait" horizontalDpi="1200" verticalDpi="1200" r:id="rId1"/>
  <ignoredErrors>
    <ignoredError sqref="E11:P11 E15:P15 E12 H12 J12:P12 E13 H13 J13:P13 E14 H14 J14:P14 E18:P18 E16 H16 J16:P16 E17 H17 J17:P17 E22:P22 E19 H19 J19:P19 E20 H20 J20:P20 E21 H21 J21:P21 E25:P26 E23 H23 J23:P23 E24 H24 J24:P24"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5"/>
  <sheetViews>
    <sheetView zoomScaleNormal="100" zoomScaleSheetLayoutView="100" workbookViewId="0">
      <selection activeCell="N14" sqref="N14"/>
    </sheetView>
  </sheetViews>
  <sheetFormatPr defaultColWidth="9" defaultRowHeight="13.5"/>
  <cols>
    <col min="1" max="1" width="10.875" style="860" customWidth="1"/>
    <col min="2" max="2" width="12.5" style="787" customWidth="1"/>
    <col min="3" max="3" width="2.125" style="787" customWidth="1"/>
    <col min="4" max="4" width="12.5" style="782" customWidth="1"/>
    <col min="5" max="5" width="2.125" style="782" customWidth="1"/>
    <col min="6" max="6" width="12.625" style="782" customWidth="1"/>
    <col min="7" max="7" width="2.125" style="782" customWidth="1"/>
    <col min="8" max="8" width="12.5" style="782" customWidth="1"/>
    <col min="9" max="9" width="2.125" style="782" customWidth="1"/>
    <col min="10" max="10" width="12.5" style="782" customWidth="1"/>
    <col min="11" max="11" width="2.125" style="782" customWidth="1"/>
    <col min="12" max="16384" width="9" style="782"/>
  </cols>
  <sheetData>
    <row r="1" spans="1:11" ht="16.5" customHeight="1">
      <c r="A1" s="782"/>
      <c r="B1" s="782"/>
      <c r="C1" s="782"/>
    </row>
    <row r="2" spans="1:11" ht="9" customHeight="1">
      <c r="A2" s="783"/>
      <c r="B2" s="784"/>
      <c r="C2" s="784"/>
      <c r="D2" s="785"/>
      <c r="E2" s="785"/>
      <c r="F2" s="785"/>
      <c r="G2" s="785"/>
      <c r="H2" s="785"/>
      <c r="I2" s="785"/>
      <c r="J2" s="785"/>
      <c r="K2" s="785"/>
    </row>
    <row r="3" spans="1:11" s="787" customFormat="1" ht="16.5" customHeight="1" thickBot="1">
      <c r="A3" s="786" t="s">
        <v>311</v>
      </c>
      <c r="B3" s="784"/>
      <c r="C3" s="784"/>
      <c r="D3" s="785"/>
      <c r="E3" s="785"/>
      <c r="F3" s="785"/>
      <c r="G3" s="785"/>
      <c r="H3" s="785"/>
      <c r="J3" s="785"/>
    </row>
    <row r="4" spans="1:11" s="787" customFormat="1" ht="18" customHeight="1">
      <c r="A4" s="788"/>
      <c r="B4" s="1804" t="s">
        <v>312</v>
      </c>
      <c r="C4" s="1805"/>
      <c r="D4" s="1805"/>
      <c r="E4" s="1805"/>
      <c r="F4" s="1805"/>
      <c r="G4" s="1805"/>
      <c r="H4" s="1805"/>
      <c r="I4" s="1805"/>
      <c r="J4" s="1805"/>
      <c r="K4" s="1806"/>
    </row>
    <row r="5" spans="1:11" s="787" customFormat="1" ht="18" customHeight="1">
      <c r="A5" s="790"/>
      <c r="B5" s="791"/>
      <c r="C5" s="792"/>
      <c r="D5" s="792"/>
      <c r="E5" s="792"/>
      <c r="F5" s="793"/>
      <c r="G5" s="793"/>
      <c r="H5" s="794"/>
      <c r="I5" s="794"/>
      <c r="J5" s="1807" t="s">
        <v>313</v>
      </c>
      <c r="K5" s="1808"/>
    </row>
    <row r="6" spans="1:11" s="787" customFormat="1" ht="17.25" customHeight="1">
      <c r="A6" s="790" t="s">
        <v>95</v>
      </c>
      <c r="B6" s="791"/>
      <c r="C6" s="792"/>
      <c r="D6" s="795"/>
      <c r="E6" s="795"/>
      <c r="F6" s="1809" t="s">
        <v>314</v>
      </c>
      <c r="G6" s="1809"/>
      <c r="H6" s="1813" t="s">
        <v>315</v>
      </c>
      <c r="I6" s="1814"/>
      <c r="J6" s="1809"/>
      <c r="K6" s="1810"/>
    </row>
    <row r="7" spans="1:11" ht="22.5" customHeight="1" thickBot="1">
      <c r="A7" s="796"/>
      <c r="B7" s="1817" t="s">
        <v>316</v>
      </c>
      <c r="C7" s="1818"/>
      <c r="D7" s="1819" t="s">
        <v>317</v>
      </c>
      <c r="E7" s="1820"/>
      <c r="F7" s="1811"/>
      <c r="G7" s="1811"/>
      <c r="H7" s="1815"/>
      <c r="I7" s="1816"/>
      <c r="J7" s="1811"/>
      <c r="K7" s="1812"/>
    </row>
    <row r="8" spans="1:11" ht="17.25" customHeight="1">
      <c r="A8" s="797" t="s">
        <v>32</v>
      </c>
      <c r="B8" s="798">
        <v>641.04640881229852</v>
      </c>
      <c r="C8" s="799"/>
      <c r="D8" s="800">
        <v>30.852617171642251</v>
      </c>
      <c r="E8" s="801"/>
      <c r="F8" s="800">
        <v>671.89902598394065</v>
      </c>
      <c r="G8" s="801"/>
      <c r="H8" s="802">
        <v>92.764303485857653</v>
      </c>
      <c r="I8" s="803"/>
      <c r="J8" s="802">
        <v>764.66332946979844</v>
      </c>
      <c r="K8" s="804"/>
    </row>
    <row r="9" spans="1:11" ht="17.25" customHeight="1">
      <c r="A9" s="805" t="s">
        <v>33</v>
      </c>
      <c r="B9" s="806">
        <v>654.0354330221486</v>
      </c>
      <c r="C9" s="807"/>
      <c r="D9" s="808">
        <v>11.037826823440861</v>
      </c>
      <c r="E9" s="809"/>
      <c r="F9" s="808">
        <v>665.0732598455894</v>
      </c>
      <c r="G9" s="809"/>
      <c r="H9" s="808">
        <v>56.81192800316181</v>
      </c>
      <c r="I9" s="810"/>
      <c r="J9" s="808">
        <v>721.88518784875123</v>
      </c>
      <c r="K9" s="811"/>
    </row>
    <row r="10" spans="1:11" ht="17.25" customHeight="1">
      <c r="A10" s="805" t="s">
        <v>34</v>
      </c>
      <c r="B10" s="806">
        <v>741.5993442384804</v>
      </c>
      <c r="C10" s="807"/>
      <c r="D10" s="808">
        <v>35.921824674048345</v>
      </c>
      <c r="E10" s="809"/>
      <c r="F10" s="808">
        <v>777.52116891252865</v>
      </c>
      <c r="G10" s="809"/>
      <c r="H10" s="808">
        <v>10.264455094105498</v>
      </c>
      <c r="I10" s="810"/>
      <c r="J10" s="808">
        <v>787.78562400663418</v>
      </c>
      <c r="K10" s="811"/>
    </row>
    <row r="11" spans="1:11" ht="17.25" customHeight="1">
      <c r="A11" s="805" t="s">
        <v>35</v>
      </c>
      <c r="B11" s="806">
        <v>654.61140097887426</v>
      </c>
      <c r="C11" s="807"/>
      <c r="D11" s="808">
        <v>48.236899126018422</v>
      </c>
      <c r="E11" s="809"/>
      <c r="F11" s="808">
        <v>702.8483001048927</v>
      </c>
      <c r="G11" s="809"/>
      <c r="H11" s="808">
        <v>112.899670510248</v>
      </c>
      <c r="I11" s="810"/>
      <c r="J11" s="808">
        <v>815.74797061514073</v>
      </c>
      <c r="K11" s="811"/>
    </row>
    <row r="12" spans="1:11" ht="17.25" customHeight="1" thickBot="1">
      <c r="A12" s="812" t="s">
        <v>36</v>
      </c>
      <c r="B12" s="813">
        <v>733.45522667215857</v>
      </c>
      <c r="C12" s="814"/>
      <c r="D12" s="815">
        <v>48.257110672043638</v>
      </c>
      <c r="E12" s="816"/>
      <c r="F12" s="815">
        <v>781.71233734420218</v>
      </c>
      <c r="G12" s="816"/>
      <c r="H12" s="815">
        <v>0</v>
      </c>
      <c r="I12" s="817"/>
      <c r="J12" s="815">
        <v>781.71233734420218</v>
      </c>
      <c r="K12" s="818"/>
    </row>
    <row r="13" spans="1:11" ht="17.25" customHeight="1">
      <c r="A13" s="797" t="s">
        <v>38</v>
      </c>
      <c r="B13" s="819">
        <v>735.96940400219091</v>
      </c>
      <c r="C13" s="820"/>
      <c r="D13" s="802">
        <v>122.13879017157706</v>
      </c>
      <c r="E13" s="821"/>
      <c r="F13" s="822">
        <v>858.10819417376797</v>
      </c>
      <c r="G13" s="820"/>
      <c r="H13" s="822">
        <v>0</v>
      </c>
      <c r="I13" s="803"/>
      <c r="J13" s="822">
        <v>858.10819417376797</v>
      </c>
      <c r="K13" s="804"/>
    </row>
    <row r="14" spans="1:11" ht="17.25" customHeight="1">
      <c r="A14" s="805" t="s">
        <v>118</v>
      </c>
      <c r="B14" s="806">
        <v>605.96111446333941</v>
      </c>
      <c r="C14" s="807"/>
      <c r="D14" s="808">
        <v>35.138704590178207</v>
      </c>
      <c r="E14" s="809"/>
      <c r="F14" s="808">
        <v>641.09981905351765</v>
      </c>
      <c r="G14" s="809"/>
      <c r="H14" s="808">
        <v>116.80080790220357</v>
      </c>
      <c r="I14" s="810"/>
      <c r="J14" s="808">
        <v>757.90062695572135</v>
      </c>
      <c r="K14" s="811"/>
    </row>
    <row r="15" spans="1:11" ht="17.25" customHeight="1">
      <c r="A15" s="805" t="s">
        <v>40</v>
      </c>
      <c r="B15" s="806">
        <v>860.56086926354578</v>
      </c>
      <c r="C15" s="807"/>
      <c r="D15" s="808">
        <v>50.528075574751725</v>
      </c>
      <c r="E15" s="809"/>
      <c r="F15" s="808">
        <v>911.08894483829761</v>
      </c>
      <c r="G15" s="809"/>
      <c r="H15" s="808">
        <v>0</v>
      </c>
      <c r="I15" s="810"/>
      <c r="J15" s="808">
        <v>911.08894483829761</v>
      </c>
      <c r="K15" s="811"/>
    </row>
    <row r="16" spans="1:11" ht="17.25" customHeight="1">
      <c r="A16" s="805" t="s">
        <v>41</v>
      </c>
      <c r="B16" s="806">
        <v>653.8775905897711</v>
      </c>
      <c r="C16" s="807"/>
      <c r="D16" s="808">
        <v>49.796671565991488</v>
      </c>
      <c r="E16" s="809"/>
      <c r="F16" s="808">
        <v>703.67426215576256</v>
      </c>
      <c r="G16" s="809"/>
      <c r="H16" s="808">
        <v>0</v>
      </c>
      <c r="I16" s="810"/>
      <c r="J16" s="808">
        <v>703.67426215576256</v>
      </c>
      <c r="K16" s="811"/>
    </row>
    <row r="17" spans="1:11" ht="17.25" customHeight="1" thickBot="1">
      <c r="A17" s="812" t="s">
        <v>42</v>
      </c>
      <c r="B17" s="813">
        <v>553.81813229174963</v>
      </c>
      <c r="C17" s="814"/>
      <c r="D17" s="815">
        <v>90.181202182088811</v>
      </c>
      <c r="E17" s="816"/>
      <c r="F17" s="815">
        <v>643.99933447383853</v>
      </c>
      <c r="G17" s="816"/>
      <c r="H17" s="815">
        <v>127.49436899870254</v>
      </c>
      <c r="I17" s="817"/>
      <c r="J17" s="815">
        <v>771.49370347254114</v>
      </c>
      <c r="K17" s="818"/>
    </row>
    <row r="18" spans="1:11" ht="17.25" customHeight="1">
      <c r="A18" s="797" t="s">
        <v>43</v>
      </c>
      <c r="B18" s="819">
        <v>818.87223939052046</v>
      </c>
      <c r="C18" s="820"/>
      <c r="D18" s="802">
        <v>138.42194642677507</v>
      </c>
      <c r="E18" s="821"/>
      <c r="F18" s="802">
        <v>957.29418581729544</v>
      </c>
      <c r="G18" s="821"/>
      <c r="H18" s="802">
        <v>12.540675851593235</v>
      </c>
      <c r="I18" s="803"/>
      <c r="J18" s="802">
        <v>969.83486166888883</v>
      </c>
      <c r="K18" s="804"/>
    </row>
    <row r="19" spans="1:11" ht="17.25" customHeight="1">
      <c r="A19" s="805" t="s">
        <v>44</v>
      </c>
      <c r="B19" s="806">
        <v>748.10578916207339</v>
      </c>
      <c r="C19" s="807"/>
      <c r="D19" s="808">
        <v>8.5891808035773298</v>
      </c>
      <c r="E19" s="809"/>
      <c r="F19" s="808">
        <v>756.69496996565067</v>
      </c>
      <c r="G19" s="809"/>
      <c r="H19" s="808">
        <v>3.9981196639926022</v>
      </c>
      <c r="I19" s="810"/>
      <c r="J19" s="808">
        <v>760.69308962964328</v>
      </c>
      <c r="K19" s="811"/>
    </row>
    <row r="20" spans="1:11" ht="17.25" customHeight="1">
      <c r="A20" s="805" t="s">
        <v>45</v>
      </c>
      <c r="B20" s="806">
        <v>765.35364306285453</v>
      </c>
      <c r="C20" s="807"/>
      <c r="D20" s="808">
        <v>17.096470971338558</v>
      </c>
      <c r="E20" s="809"/>
      <c r="F20" s="808">
        <v>782.45011403419312</v>
      </c>
      <c r="G20" s="809"/>
      <c r="H20" s="808">
        <v>0</v>
      </c>
      <c r="I20" s="810"/>
      <c r="J20" s="808">
        <v>782.45011403419312</v>
      </c>
      <c r="K20" s="811"/>
    </row>
    <row r="21" spans="1:11" ht="17.25" customHeight="1">
      <c r="A21" s="805" t="s">
        <v>46</v>
      </c>
      <c r="B21" s="806">
        <v>667.18909594664433</v>
      </c>
      <c r="C21" s="807"/>
      <c r="D21" s="808">
        <v>55.834966261797447</v>
      </c>
      <c r="E21" s="809"/>
      <c r="F21" s="808">
        <v>723.02406220844182</v>
      </c>
      <c r="G21" s="809"/>
      <c r="H21" s="808">
        <v>0</v>
      </c>
      <c r="I21" s="810"/>
      <c r="J21" s="808">
        <v>723.02406220844182</v>
      </c>
      <c r="K21" s="811"/>
    </row>
    <row r="22" spans="1:11" ht="17.25" customHeight="1" thickBot="1">
      <c r="A22" s="812" t="s">
        <v>47</v>
      </c>
      <c r="B22" s="813">
        <v>680.48801219610345</v>
      </c>
      <c r="C22" s="814"/>
      <c r="D22" s="815">
        <v>12.469957636618217</v>
      </c>
      <c r="E22" s="816"/>
      <c r="F22" s="815">
        <v>692.95796983272157</v>
      </c>
      <c r="G22" s="816"/>
      <c r="H22" s="815">
        <v>66.093468769462419</v>
      </c>
      <c r="I22" s="817"/>
      <c r="J22" s="815">
        <v>759.05143860218391</v>
      </c>
      <c r="K22" s="818"/>
    </row>
    <row r="23" spans="1:11" ht="17.25" customHeight="1">
      <c r="A23" s="797" t="s">
        <v>48</v>
      </c>
      <c r="B23" s="806">
        <v>690.57440399265374</v>
      </c>
      <c r="C23" s="820"/>
      <c r="D23" s="823">
        <v>0.29238500790024291</v>
      </c>
      <c r="E23" s="821"/>
      <c r="F23" s="802">
        <v>690.86678900055392</v>
      </c>
      <c r="G23" s="821"/>
      <c r="H23" s="802">
        <v>0</v>
      </c>
      <c r="I23" s="803"/>
      <c r="J23" s="802">
        <v>690.86678900055392</v>
      </c>
      <c r="K23" s="804"/>
    </row>
    <row r="24" spans="1:11" ht="17.25" customHeight="1">
      <c r="A24" s="805" t="s">
        <v>49</v>
      </c>
      <c r="B24" s="806">
        <v>656.6893086288735</v>
      </c>
      <c r="C24" s="807"/>
      <c r="D24" s="824">
        <v>0</v>
      </c>
      <c r="E24" s="809"/>
      <c r="F24" s="808">
        <v>656.6893086288735</v>
      </c>
      <c r="G24" s="809"/>
      <c r="H24" s="808">
        <v>5.0890111492786945</v>
      </c>
      <c r="I24" s="810"/>
      <c r="J24" s="808">
        <v>661.77831977815219</v>
      </c>
      <c r="K24" s="811"/>
    </row>
    <row r="25" spans="1:11" ht="17.25" customHeight="1">
      <c r="A25" s="805" t="s">
        <v>50</v>
      </c>
      <c r="B25" s="806">
        <v>780.41465936166162</v>
      </c>
      <c r="C25" s="807"/>
      <c r="D25" s="808">
        <v>35.133412959920051</v>
      </c>
      <c r="E25" s="809"/>
      <c r="F25" s="808">
        <v>815.54807232158169</v>
      </c>
      <c r="G25" s="809"/>
      <c r="H25" s="808">
        <v>0</v>
      </c>
      <c r="I25" s="810"/>
      <c r="J25" s="808">
        <v>815.54807232158169</v>
      </c>
      <c r="K25" s="811"/>
    </row>
    <row r="26" spans="1:11" ht="17.25" customHeight="1" thickBot="1">
      <c r="A26" s="825" t="s">
        <v>318</v>
      </c>
      <c r="B26" s="813">
        <v>721.20420081514203</v>
      </c>
      <c r="C26" s="814"/>
      <c r="D26" s="826">
        <v>0</v>
      </c>
      <c r="E26" s="816"/>
      <c r="F26" s="815">
        <v>721.20420081514203</v>
      </c>
      <c r="G26" s="816"/>
      <c r="H26" s="808">
        <v>0</v>
      </c>
      <c r="I26" s="817"/>
      <c r="J26" s="815">
        <v>721.20420081514203</v>
      </c>
      <c r="K26" s="818"/>
    </row>
    <row r="27" spans="1:11" ht="17.25" customHeight="1" thickBot="1">
      <c r="A27" s="827" t="s">
        <v>319</v>
      </c>
      <c r="B27" s="828">
        <v>668.47456568215694</v>
      </c>
      <c r="C27" s="829"/>
      <c r="D27" s="830">
        <v>31.365575196557852</v>
      </c>
      <c r="E27" s="831"/>
      <c r="F27" s="830">
        <v>699.84014087871469</v>
      </c>
      <c r="G27" s="831"/>
      <c r="H27" s="830">
        <v>62.072223850139231</v>
      </c>
      <c r="I27" s="832"/>
      <c r="J27" s="830">
        <v>761.91236472885396</v>
      </c>
      <c r="K27" s="833"/>
    </row>
    <row r="28" spans="1:11" ht="17.25" customHeight="1">
      <c r="A28" s="834" t="s">
        <v>54</v>
      </c>
      <c r="B28" s="819">
        <v>654.04135922596072</v>
      </c>
      <c r="C28" s="820"/>
      <c r="D28" s="802">
        <v>96.84623697492745</v>
      </c>
      <c r="E28" s="821"/>
      <c r="F28" s="802">
        <v>750.88759620088797</v>
      </c>
      <c r="G28" s="821"/>
      <c r="H28" s="802">
        <v>142.24016672654804</v>
      </c>
      <c r="I28" s="803"/>
      <c r="J28" s="802">
        <v>893.12776292743615</v>
      </c>
      <c r="K28" s="804"/>
    </row>
    <row r="29" spans="1:11" ht="17.25" customHeight="1">
      <c r="A29" s="835" t="s">
        <v>55</v>
      </c>
      <c r="B29" s="806">
        <v>659.06252276117687</v>
      </c>
      <c r="C29" s="807"/>
      <c r="D29" s="808">
        <v>52.491208003661576</v>
      </c>
      <c r="E29" s="809"/>
      <c r="F29" s="808">
        <v>711.55373076483852</v>
      </c>
      <c r="G29" s="809"/>
      <c r="H29" s="808">
        <v>0</v>
      </c>
      <c r="I29" s="810"/>
      <c r="J29" s="808">
        <v>711.55373076483852</v>
      </c>
      <c r="K29" s="811"/>
    </row>
    <row r="30" spans="1:11" ht="17.25" customHeight="1">
      <c r="A30" s="835" t="s">
        <v>56</v>
      </c>
      <c r="B30" s="806">
        <v>782.58257689240065</v>
      </c>
      <c r="C30" s="807"/>
      <c r="D30" s="808">
        <v>63.862808651235021</v>
      </c>
      <c r="E30" s="809"/>
      <c r="F30" s="808">
        <v>846.44538554363578</v>
      </c>
      <c r="G30" s="809"/>
      <c r="H30" s="808">
        <v>15.088465780236847</v>
      </c>
      <c r="I30" s="810"/>
      <c r="J30" s="808">
        <v>861.53385132387245</v>
      </c>
      <c r="K30" s="811"/>
    </row>
    <row r="31" spans="1:11" ht="17.25" customHeight="1" thickBot="1">
      <c r="A31" s="836" t="s">
        <v>57</v>
      </c>
      <c r="B31" s="837">
        <v>719.73583749531929</v>
      </c>
      <c r="C31" s="838"/>
      <c r="D31" s="839">
        <v>42.551949851919211</v>
      </c>
      <c r="E31" s="840"/>
      <c r="F31" s="839">
        <v>762.28778734723846</v>
      </c>
      <c r="G31" s="840"/>
      <c r="H31" s="839">
        <v>0</v>
      </c>
      <c r="I31" s="841"/>
      <c r="J31" s="839">
        <v>762.28778734723846</v>
      </c>
      <c r="K31" s="842"/>
    </row>
    <row r="32" spans="1:11" ht="17.25" customHeight="1">
      <c r="A32" s="834" t="s">
        <v>58</v>
      </c>
      <c r="B32" s="819">
        <v>828.41310768822177</v>
      </c>
      <c r="C32" s="820"/>
      <c r="D32" s="802">
        <v>47.207364592527348</v>
      </c>
      <c r="E32" s="821"/>
      <c r="F32" s="802">
        <v>875.62047228074925</v>
      </c>
      <c r="G32" s="821"/>
      <c r="H32" s="802">
        <v>0</v>
      </c>
      <c r="I32" s="803"/>
      <c r="J32" s="802">
        <v>875.62047228074925</v>
      </c>
      <c r="K32" s="804"/>
    </row>
    <row r="33" spans="1:11" ht="17.25" customHeight="1">
      <c r="A33" s="835" t="s">
        <v>59</v>
      </c>
      <c r="B33" s="806">
        <v>771.5377637138788</v>
      </c>
      <c r="C33" s="807"/>
      <c r="D33" s="808">
        <v>14.825132826881561</v>
      </c>
      <c r="E33" s="809"/>
      <c r="F33" s="808">
        <v>786.36289654076029</v>
      </c>
      <c r="G33" s="809"/>
      <c r="H33" s="808">
        <v>1.8925701481125399</v>
      </c>
      <c r="I33" s="810"/>
      <c r="J33" s="808">
        <v>788.25546668887284</v>
      </c>
      <c r="K33" s="811"/>
    </row>
    <row r="34" spans="1:11" ht="17.25" customHeight="1">
      <c r="A34" s="835" t="s">
        <v>60</v>
      </c>
      <c r="B34" s="806">
        <v>788.73961466470257</v>
      </c>
      <c r="C34" s="807"/>
      <c r="D34" s="808">
        <v>15.558554752663808</v>
      </c>
      <c r="E34" s="809"/>
      <c r="F34" s="824">
        <v>804.29816941736635</v>
      </c>
      <c r="G34" s="809"/>
      <c r="H34" s="824">
        <v>3.6918604497846328</v>
      </c>
      <c r="I34" s="810"/>
      <c r="J34" s="824">
        <v>807.99002986715107</v>
      </c>
      <c r="K34" s="811"/>
    </row>
    <row r="35" spans="1:11" ht="17.25" customHeight="1">
      <c r="A35" s="835" t="s">
        <v>61</v>
      </c>
      <c r="B35" s="806">
        <v>923.65751819966022</v>
      </c>
      <c r="C35" s="807"/>
      <c r="D35" s="808">
        <v>7.9829555030060266</v>
      </c>
      <c r="E35" s="809"/>
      <c r="F35" s="808">
        <v>931.64047370266633</v>
      </c>
      <c r="G35" s="809"/>
      <c r="H35" s="808">
        <v>4.4349752794477917</v>
      </c>
      <c r="I35" s="810"/>
      <c r="J35" s="808">
        <v>936.07544898211404</v>
      </c>
      <c r="K35" s="811"/>
    </row>
    <row r="36" spans="1:11" ht="17.25" customHeight="1" thickBot="1">
      <c r="A36" s="825" t="s">
        <v>62</v>
      </c>
      <c r="B36" s="813">
        <v>727.80330658038781</v>
      </c>
      <c r="C36" s="814"/>
      <c r="D36" s="815">
        <v>45.905358259361783</v>
      </c>
      <c r="E36" s="816"/>
      <c r="F36" s="815">
        <v>773.70866483974953</v>
      </c>
      <c r="G36" s="816"/>
      <c r="H36" s="815">
        <v>0.87162072644357824</v>
      </c>
      <c r="I36" s="817"/>
      <c r="J36" s="815">
        <v>774.5802855661932</v>
      </c>
      <c r="K36" s="818"/>
    </row>
    <row r="37" spans="1:11" ht="17.25" customHeight="1">
      <c r="A37" s="843" t="s">
        <v>63</v>
      </c>
      <c r="B37" s="844">
        <v>2950.5206581298166</v>
      </c>
      <c r="C37" s="845"/>
      <c r="D37" s="846">
        <v>430.8293402505239</v>
      </c>
      <c r="E37" s="847"/>
      <c r="F37" s="846">
        <v>3381.3499983803408</v>
      </c>
      <c r="G37" s="847"/>
      <c r="H37" s="846">
        <v>0</v>
      </c>
      <c r="I37" s="848"/>
      <c r="J37" s="846">
        <v>3381.3499983803408</v>
      </c>
      <c r="K37" s="849"/>
    </row>
    <row r="38" spans="1:11" ht="17.25" customHeight="1">
      <c r="A38" s="835" t="s">
        <v>64</v>
      </c>
      <c r="B38" s="806">
        <v>902.42293669778644</v>
      </c>
      <c r="C38" s="807"/>
      <c r="D38" s="808">
        <v>293.2013453679354</v>
      </c>
      <c r="E38" s="809"/>
      <c r="F38" s="808">
        <v>1195.6242820657219</v>
      </c>
      <c r="G38" s="809"/>
      <c r="H38" s="808">
        <v>6.0276341191646043</v>
      </c>
      <c r="I38" s="810"/>
      <c r="J38" s="808">
        <v>1201.6519161848864</v>
      </c>
      <c r="K38" s="811"/>
    </row>
    <row r="39" spans="1:11" ht="17.25" customHeight="1">
      <c r="A39" s="835" t="s">
        <v>65</v>
      </c>
      <c r="B39" s="806">
        <v>1096.883959597905</v>
      </c>
      <c r="C39" s="807"/>
      <c r="D39" s="808">
        <v>379.93375900503798</v>
      </c>
      <c r="E39" s="809"/>
      <c r="F39" s="808">
        <v>1476.8177186029429</v>
      </c>
      <c r="G39" s="809"/>
      <c r="H39" s="808">
        <v>2.4315760576322432</v>
      </c>
      <c r="I39" s="810"/>
      <c r="J39" s="808">
        <v>1479.2492946605751</v>
      </c>
      <c r="K39" s="811"/>
    </row>
    <row r="40" spans="1:11" ht="17.25" customHeight="1">
      <c r="A40" s="835" t="s">
        <v>66</v>
      </c>
      <c r="B40" s="806">
        <v>698.97593804697624</v>
      </c>
      <c r="C40" s="807"/>
      <c r="D40" s="808">
        <v>95.981482593504438</v>
      </c>
      <c r="E40" s="809"/>
      <c r="F40" s="808">
        <v>794.95742064048079</v>
      </c>
      <c r="G40" s="809"/>
      <c r="H40" s="808">
        <v>22.796470883902575</v>
      </c>
      <c r="I40" s="810"/>
      <c r="J40" s="808">
        <v>817.75389152438333</v>
      </c>
      <c r="K40" s="811"/>
    </row>
    <row r="41" spans="1:11" ht="17.25" customHeight="1" thickBot="1">
      <c r="A41" s="825" t="s">
        <v>67</v>
      </c>
      <c r="B41" s="837">
        <v>852.88686723112949</v>
      </c>
      <c r="C41" s="838"/>
      <c r="D41" s="839">
        <v>4.6913469044616587</v>
      </c>
      <c r="E41" s="840"/>
      <c r="F41" s="839">
        <v>857.57821413559122</v>
      </c>
      <c r="G41" s="840"/>
      <c r="H41" s="839">
        <v>0</v>
      </c>
      <c r="I41" s="841"/>
      <c r="J41" s="839">
        <v>857.57821413559122</v>
      </c>
      <c r="K41" s="842"/>
    </row>
    <row r="42" spans="1:11" ht="17.25" customHeight="1" thickBot="1">
      <c r="A42" s="850" t="s">
        <v>206</v>
      </c>
      <c r="B42" s="828">
        <v>843.62523863092485</v>
      </c>
      <c r="C42" s="829"/>
      <c r="D42" s="830">
        <v>103.2843937943487</v>
      </c>
      <c r="E42" s="831"/>
      <c r="F42" s="830">
        <v>946.90963242527368</v>
      </c>
      <c r="G42" s="831"/>
      <c r="H42" s="830">
        <v>21.133118038613134</v>
      </c>
      <c r="I42" s="832"/>
      <c r="J42" s="830">
        <v>968.04275046388693</v>
      </c>
      <c r="K42" s="833"/>
    </row>
    <row r="43" spans="1:11" ht="17.25" customHeight="1" thickBot="1">
      <c r="A43" s="851" t="s">
        <v>320</v>
      </c>
      <c r="B43" s="852">
        <v>673.87287608614906</v>
      </c>
      <c r="C43" s="853"/>
      <c r="D43" s="830">
        <v>33.582181619719272</v>
      </c>
      <c r="E43" s="831"/>
      <c r="F43" s="854">
        <v>707.45505770586851</v>
      </c>
      <c r="G43" s="831"/>
      <c r="H43" s="854">
        <v>60.810441653634939</v>
      </c>
      <c r="I43" s="832"/>
      <c r="J43" s="854">
        <v>768.26549935950322</v>
      </c>
      <c r="K43" s="833"/>
    </row>
    <row r="44" spans="1:11" ht="11.25" customHeight="1">
      <c r="A44" s="855"/>
      <c r="B44" s="856"/>
      <c r="C44" s="856"/>
      <c r="D44" s="801"/>
      <c r="E44" s="801"/>
      <c r="F44" s="857"/>
      <c r="G44" s="801"/>
      <c r="H44" s="857"/>
      <c r="I44" s="858"/>
      <c r="J44" s="857"/>
      <c r="K44" s="858"/>
    </row>
    <row r="45" spans="1:11" ht="16.5" customHeight="1">
      <c r="A45" s="1821" t="s">
        <v>321</v>
      </c>
      <c r="B45" s="1821"/>
      <c r="C45" s="1822" t="s">
        <v>322</v>
      </c>
      <c r="D45" s="1822"/>
      <c r="E45" s="1822"/>
      <c r="F45" s="1822"/>
      <c r="G45" s="1823" t="s">
        <v>323</v>
      </c>
      <c r="H45" s="1823"/>
      <c r="J45" s="859"/>
    </row>
    <row r="46" spans="1:11" ht="18" customHeight="1">
      <c r="A46" s="1821"/>
      <c r="B46" s="1821"/>
      <c r="C46" s="1824" t="s">
        <v>324</v>
      </c>
      <c r="D46" s="1824"/>
      <c r="E46" s="1824"/>
      <c r="F46" s="1824"/>
      <c r="G46" s="1823"/>
      <c r="H46" s="1823"/>
      <c r="J46" s="787"/>
    </row>
    <row r="47" spans="1:11" ht="13.5" customHeight="1">
      <c r="B47" s="861"/>
    </row>
    <row r="48" spans="1:11" ht="13.5" customHeight="1">
      <c r="A48" s="862"/>
    </row>
    <row r="49" spans="1:6" ht="13.5" customHeight="1"/>
    <row r="50" spans="1:6" ht="15" customHeight="1">
      <c r="A50" s="782"/>
      <c r="B50" s="782"/>
      <c r="C50" s="782"/>
    </row>
    <row r="51" spans="1:6" ht="16.5" customHeight="1"/>
    <row r="52" spans="1:6" ht="16.5" customHeight="1"/>
    <row r="53" spans="1:6" ht="16.5" customHeight="1"/>
    <row r="54" spans="1:6" ht="16.5" customHeight="1">
      <c r="B54" s="789"/>
    </row>
    <row r="55" spans="1:6" ht="16.5" customHeight="1">
      <c r="B55" s="1825"/>
      <c r="C55" s="1825"/>
      <c r="D55" s="1825"/>
      <c r="E55" s="1826"/>
      <c r="F55" s="859"/>
    </row>
    <row r="56" spans="1:6" ht="16.5" customHeight="1">
      <c r="B56" s="1824"/>
      <c r="C56" s="1824"/>
      <c r="D56" s="1824"/>
      <c r="E56" s="1826"/>
      <c r="F56" s="787"/>
    </row>
    <row r="57" spans="1:6" ht="16.5" customHeight="1"/>
    <row r="58" spans="1:6" ht="16.5" customHeight="1"/>
    <row r="59" spans="1:6" ht="16.5" customHeight="1"/>
    <row r="60" spans="1:6" ht="16.5" customHeight="1"/>
    <row r="61" spans="1:6" ht="16.5" customHeight="1"/>
    <row r="62" spans="1:6" ht="16.5" customHeight="1"/>
    <row r="63" spans="1:6" ht="16.5" customHeight="1"/>
    <row r="64" spans="1:6" ht="16.5" customHeight="1">
      <c r="A64" s="863"/>
    </row>
    <row r="65" spans="1:1" ht="16.5" customHeight="1">
      <c r="A65" s="863"/>
    </row>
  </sheetData>
  <mergeCells count="13">
    <mergeCell ref="A45:B46"/>
    <mergeCell ref="C45:F45"/>
    <mergeCell ref="G45:H46"/>
    <mergeCell ref="C46:F46"/>
    <mergeCell ref="B55:D55"/>
    <mergeCell ref="E55:E56"/>
    <mergeCell ref="B56:D56"/>
    <mergeCell ref="B4:K4"/>
    <mergeCell ref="J5:K7"/>
    <mergeCell ref="F6:G7"/>
    <mergeCell ref="H6:I7"/>
    <mergeCell ref="B7:C7"/>
    <mergeCell ref="D7:E7"/>
  </mergeCells>
  <phoneticPr fontId="11"/>
  <conditionalFormatting sqref="B8:J44">
    <cfRule type="cellIs" dxfId="26" priority="1" operator="equal">
      <formula>0</formula>
    </cfRule>
    <cfRule type="cellIs" dxfId="25" priority="2" operator="equal">
      <formula>0</formula>
    </cfRule>
  </conditionalFormatting>
  <pageMargins left="0.7" right="0.7" top="0.75" bottom="0.75" header="0.3" footer="0.3"/>
  <pageSetup paperSize="9" scale="97"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6"/>
  <sheetViews>
    <sheetView zoomScaleNormal="100" zoomScaleSheetLayoutView="100" workbookViewId="0">
      <selection activeCell="L13" sqref="L13"/>
    </sheetView>
  </sheetViews>
  <sheetFormatPr defaultColWidth="9" defaultRowHeight="11.25"/>
  <cols>
    <col min="1" max="1" width="4" style="632" customWidth="1"/>
    <col min="2" max="2" width="9.125" style="630" customWidth="1"/>
    <col min="3" max="3" width="8.625" style="630" bestFit="1" customWidth="1"/>
    <col min="4" max="4" width="7.5" style="630" customWidth="1"/>
    <col min="5" max="5" width="7.5" style="631" customWidth="1"/>
    <col min="6" max="6" width="10.125" style="631" customWidth="1"/>
    <col min="7" max="12" width="7.625" style="632" customWidth="1"/>
    <col min="13" max="13" width="6.625" style="632" customWidth="1"/>
    <col min="14" max="14" width="9.375" style="632" customWidth="1"/>
    <col min="15" max="15" width="1" style="632" customWidth="1"/>
    <col min="16" max="16" width="6.625" style="632" customWidth="1"/>
    <col min="17" max="17" width="7.375" style="632" customWidth="1"/>
    <col min="18" max="18" width="5.875" style="632" customWidth="1"/>
    <col min="19" max="19" width="3.625" style="632" customWidth="1"/>
    <col min="20" max="26" width="6.625" style="632" customWidth="1"/>
    <col min="27" max="34" width="7.625" style="632" customWidth="1"/>
    <col min="35" max="16384" width="9" style="632"/>
  </cols>
  <sheetData>
    <row r="2" spans="1:14" s="628" customFormat="1" ht="9" customHeight="1">
      <c r="C2" s="629"/>
      <c r="D2" s="629"/>
      <c r="I2" s="1830" t="s">
        <v>250</v>
      </c>
      <c r="J2" s="1830"/>
      <c r="K2" s="1830"/>
      <c r="L2" s="1830"/>
      <c r="M2" s="1830"/>
      <c r="N2" s="1830"/>
    </row>
    <row r="3" spans="1:14" ht="16.5" customHeight="1" thickBot="1">
      <c r="A3" s="262" t="s">
        <v>251</v>
      </c>
      <c r="I3" s="1831"/>
      <c r="J3" s="1831"/>
      <c r="K3" s="1831"/>
      <c r="L3" s="1831"/>
      <c r="M3" s="1831"/>
      <c r="N3" s="1831"/>
    </row>
    <row r="4" spans="1:14" ht="30.75" customHeight="1">
      <c r="A4" s="1832" t="s">
        <v>252</v>
      </c>
      <c r="B4" s="1833"/>
      <c r="C4" s="1834" t="s">
        <v>253</v>
      </c>
      <c r="D4" s="1835"/>
      <c r="E4" s="1835"/>
      <c r="F4" s="1836"/>
      <c r="G4" s="1834" t="s">
        <v>254</v>
      </c>
      <c r="H4" s="1835"/>
      <c r="I4" s="1835"/>
      <c r="J4" s="1835"/>
      <c r="K4" s="1835"/>
      <c r="L4" s="1835"/>
      <c r="M4" s="1835"/>
      <c r="N4" s="1836"/>
    </row>
    <row r="5" spans="1:14" ht="21" customHeight="1">
      <c r="A5" s="1837"/>
      <c r="B5" s="1828"/>
      <c r="C5" s="633"/>
      <c r="D5" s="634"/>
      <c r="E5" s="634"/>
      <c r="F5" s="635" t="s">
        <v>128</v>
      </c>
      <c r="G5" s="633"/>
      <c r="H5" s="636"/>
      <c r="I5" s="634"/>
      <c r="J5" s="634"/>
      <c r="K5" s="637"/>
      <c r="L5" s="638"/>
      <c r="M5" s="638"/>
      <c r="N5" s="639" t="s">
        <v>255</v>
      </c>
    </row>
    <row r="6" spans="1:14" ht="21" customHeight="1">
      <c r="A6" s="1829"/>
      <c r="B6" s="1828"/>
      <c r="C6" s="640" t="s">
        <v>104</v>
      </c>
      <c r="D6" s="641" t="s">
        <v>126</v>
      </c>
      <c r="E6" s="641" t="s">
        <v>127</v>
      </c>
      <c r="F6" s="642"/>
      <c r="G6" s="643" t="s">
        <v>129</v>
      </c>
      <c r="H6" s="644" t="s">
        <v>130</v>
      </c>
      <c r="I6" s="644" t="s">
        <v>92</v>
      </c>
      <c r="J6" s="644" t="s">
        <v>93</v>
      </c>
      <c r="K6" s="645" t="s">
        <v>94</v>
      </c>
      <c r="L6" s="645" t="s">
        <v>216</v>
      </c>
      <c r="M6" s="645" t="s">
        <v>217</v>
      </c>
      <c r="N6" s="642"/>
    </row>
    <row r="7" spans="1:14" ht="21" customHeight="1">
      <c r="A7" s="1829"/>
      <c r="B7" s="1828"/>
      <c r="C7" s="646" t="s">
        <v>256</v>
      </c>
      <c r="D7" s="1838" t="s">
        <v>257</v>
      </c>
      <c r="E7" s="1838" t="s">
        <v>258</v>
      </c>
      <c r="F7" s="642" t="s">
        <v>259</v>
      </c>
      <c r="G7" s="1839" t="s">
        <v>260</v>
      </c>
      <c r="H7" s="1841" t="s">
        <v>261</v>
      </c>
      <c r="I7" s="1841" t="s">
        <v>262</v>
      </c>
      <c r="J7" s="1841" t="s">
        <v>263</v>
      </c>
      <c r="K7" s="1842" t="s">
        <v>264</v>
      </c>
      <c r="L7" s="1842" t="s">
        <v>265</v>
      </c>
      <c r="M7" s="1842" t="s">
        <v>155</v>
      </c>
      <c r="N7" s="1843" t="s">
        <v>259</v>
      </c>
    </row>
    <row r="8" spans="1:14" ht="18.75" customHeight="1">
      <c r="A8" s="1827" t="s">
        <v>266</v>
      </c>
      <c r="B8" s="1828"/>
      <c r="C8" s="646" t="s">
        <v>267</v>
      </c>
      <c r="D8" s="1838"/>
      <c r="E8" s="1838"/>
      <c r="F8" s="642"/>
      <c r="G8" s="1840"/>
      <c r="H8" s="1841"/>
      <c r="I8" s="1838"/>
      <c r="J8" s="1841"/>
      <c r="K8" s="1842"/>
      <c r="L8" s="1842"/>
      <c r="M8" s="1842"/>
      <c r="N8" s="1843"/>
    </row>
    <row r="9" spans="1:14" ht="15.75" customHeight="1" thickBot="1">
      <c r="A9" s="1829"/>
      <c r="B9" s="1828"/>
      <c r="C9" s="647"/>
      <c r="D9" s="648"/>
      <c r="E9" s="648"/>
      <c r="F9" s="649" t="s">
        <v>111</v>
      </c>
      <c r="G9" s="650"/>
      <c r="H9" s="651"/>
      <c r="I9" s="652"/>
      <c r="J9" s="652"/>
      <c r="K9" s="653"/>
      <c r="L9" s="653"/>
      <c r="M9" s="653"/>
      <c r="N9" s="649" t="s">
        <v>268</v>
      </c>
    </row>
    <row r="10" spans="1:14" ht="32.25" customHeight="1">
      <c r="A10" s="1844" t="s">
        <v>269</v>
      </c>
      <c r="B10" s="1847" t="s">
        <v>270</v>
      </c>
      <c r="C10" s="654">
        <v>258540</v>
      </c>
      <c r="D10" s="655">
        <v>76848</v>
      </c>
      <c r="E10" s="656">
        <v>85074</v>
      </c>
      <c r="F10" s="657">
        <f>SUM(C10:E10)</f>
        <v>420462</v>
      </c>
      <c r="G10" s="658"/>
      <c r="H10" s="655">
        <v>420462</v>
      </c>
      <c r="I10" s="656">
        <v>0</v>
      </c>
      <c r="J10" s="656">
        <v>0</v>
      </c>
      <c r="K10" s="656">
        <v>0</v>
      </c>
      <c r="L10" s="655">
        <v>0</v>
      </c>
      <c r="M10" s="655" t="s">
        <v>53</v>
      </c>
      <c r="N10" s="659">
        <f>SUM(G10:M10)</f>
        <v>420462</v>
      </c>
    </row>
    <row r="11" spans="1:14" ht="32.25" customHeight="1" thickBot="1">
      <c r="A11" s="1845"/>
      <c r="B11" s="1848"/>
      <c r="C11" s="660">
        <f>C10/$N10</f>
        <v>0.61489504402300332</v>
      </c>
      <c r="D11" s="661">
        <f>D10/$N10</f>
        <v>0.18277038115216118</v>
      </c>
      <c r="E11" s="662">
        <f>E10/$N10</f>
        <v>0.20233457482483555</v>
      </c>
      <c r="F11" s="663">
        <f>F10/$N10</f>
        <v>1</v>
      </c>
      <c r="G11" s="664"/>
      <c r="H11" s="661">
        <f>H10/$N10</f>
        <v>1</v>
      </c>
      <c r="I11" s="662">
        <f t="shared" ref="I11:K11" si="0">I10/$N10</f>
        <v>0</v>
      </c>
      <c r="J11" s="662">
        <f t="shared" si="0"/>
        <v>0</v>
      </c>
      <c r="K11" s="661">
        <f t="shared" si="0"/>
        <v>0</v>
      </c>
      <c r="L11" s="661">
        <f>L10/$N10</f>
        <v>0</v>
      </c>
      <c r="M11" s="661" t="s">
        <v>53</v>
      </c>
      <c r="N11" s="665">
        <f>N10/$N10</f>
        <v>1</v>
      </c>
    </row>
    <row r="12" spans="1:14" ht="32.25" customHeight="1">
      <c r="A12" s="1845"/>
      <c r="B12" s="1847" t="s">
        <v>271</v>
      </c>
      <c r="C12" s="666">
        <v>731781</v>
      </c>
      <c r="D12" s="667">
        <v>234132</v>
      </c>
      <c r="E12" s="668">
        <v>451553</v>
      </c>
      <c r="F12" s="669">
        <f>SUM(C12:E12)</f>
        <v>1417466</v>
      </c>
      <c r="G12" s="658"/>
      <c r="H12" s="667">
        <v>1412253</v>
      </c>
      <c r="I12" s="668">
        <v>2826</v>
      </c>
      <c r="J12" s="668">
        <v>2387</v>
      </c>
      <c r="K12" s="667">
        <v>0</v>
      </c>
      <c r="L12" s="667">
        <v>0</v>
      </c>
      <c r="M12" s="667">
        <v>0</v>
      </c>
      <c r="N12" s="670">
        <f>SUM(G12:M12)</f>
        <v>1417466</v>
      </c>
    </row>
    <row r="13" spans="1:14" ht="32.25" customHeight="1" thickBot="1">
      <c r="A13" s="1845"/>
      <c r="B13" s="1849"/>
      <c r="C13" s="671">
        <f>C12/$N12</f>
        <v>0.51626000200357536</v>
      </c>
      <c r="D13" s="672">
        <f>D12/$N12</f>
        <v>0.1651764486767231</v>
      </c>
      <c r="E13" s="673">
        <f>E12/$N12</f>
        <v>0.31856354931970149</v>
      </c>
      <c r="F13" s="674">
        <f>SUM(F12)/$N12</f>
        <v>1</v>
      </c>
      <c r="G13" s="664"/>
      <c r="H13" s="672">
        <f>H12/$N12</f>
        <v>0.99632231037640406</v>
      </c>
      <c r="I13" s="673">
        <f t="shared" ref="I13:M13" si="1">I12/$N12</f>
        <v>1.9936986142877499E-3</v>
      </c>
      <c r="J13" s="673">
        <f t="shared" si="1"/>
        <v>1.6839910093081598E-3</v>
      </c>
      <c r="K13" s="672">
        <f t="shared" si="1"/>
        <v>0</v>
      </c>
      <c r="L13" s="672">
        <f t="shared" si="1"/>
        <v>0</v>
      </c>
      <c r="M13" s="673">
        <f t="shared" si="1"/>
        <v>0</v>
      </c>
      <c r="N13" s="675">
        <f>N12/$N12</f>
        <v>1</v>
      </c>
    </row>
    <row r="14" spans="1:14" ht="32.25" customHeight="1">
      <c r="A14" s="1845"/>
      <c r="B14" s="1848" t="s">
        <v>272</v>
      </c>
      <c r="C14" s="676">
        <v>5884</v>
      </c>
      <c r="D14" s="677">
        <v>15143</v>
      </c>
      <c r="E14" s="678">
        <v>559</v>
      </c>
      <c r="F14" s="679">
        <f>SUM(C14:E14)</f>
        <v>21586</v>
      </c>
      <c r="G14" s="658"/>
      <c r="H14" s="677">
        <v>473</v>
      </c>
      <c r="I14" s="678">
        <v>19309</v>
      </c>
      <c r="J14" s="678">
        <v>1368</v>
      </c>
      <c r="K14" s="677">
        <v>0</v>
      </c>
      <c r="L14" s="677">
        <v>436</v>
      </c>
      <c r="M14" s="677">
        <v>0</v>
      </c>
      <c r="N14" s="680">
        <f>SUM(G14:M14)</f>
        <v>21586</v>
      </c>
    </row>
    <row r="15" spans="1:14" ht="32.25" customHeight="1" thickBot="1">
      <c r="A15" s="1845"/>
      <c r="B15" s="1848"/>
      <c r="C15" s="671">
        <f>C14/$N14</f>
        <v>0.27258408227554898</v>
      </c>
      <c r="D15" s="672">
        <f t="shared" ref="D15:F15" si="2">D14/$N14</f>
        <v>0.70151950338182156</v>
      </c>
      <c r="E15" s="673">
        <f t="shared" si="2"/>
        <v>2.5896414342629483E-2</v>
      </c>
      <c r="F15" s="674">
        <f t="shared" si="2"/>
        <v>1</v>
      </c>
      <c r="G15" s="664"/>
      <c r="H15" s="672">
        <f>H14/$N14</f>
        <v>2.1912350597609563E-2</v>
      </c>
      <c r="I15" s="673">
        <f t="shared" ref="I15:L15" si="3">I14/$N14</f>
        <v>0.89451496340220515</v>
      </c>
      <c r="J15" s="673">
        <f t="shared" si="3"/>
        <v>6.3374409339386636E-2</v>
      </c>
      <c r="K15" s="672">
        <f t="shared" si="3"/>
        <v>0</v>
      </c>
      <c r="L15" s="672">
        <f t="shared" si="3"/>
        <v>2.0198276660798667E-2</v>
      </c>
      <c r="M15" s="672" t="s">
        <v>53</v>
      </c>
      <c r="N15" s="675">
        <f>N14/$N14</f>
        <v>1</v>
      </c>
    </row>
    <row r="16" spans="1:14" ht="32.25" customHeight="1">
      <c r="A16" s="1845"/>
      <c r="B16" s="1847" t="s">
        <v>273</v>
      </c>
      <c r="C16" s="666">
        <v>31641</v>
      </c>
      <c r="D16" s="667">
        <v>337087</v>
      </c>
      <c r="E16" s="668">
        <v>7275</v>
      </c>
      <c r="F16" s="669">
        <f>SUM(C16:E16)</f>
        <v>376003</v>
      </c>
      <c r="G16" s="666">
        <v>85679</v>
      </c>
      <c r="H16" s="667">
        <v>1722</v>
      </c>
      <c r="I16" s="668">
        <v>4351</v>
      </c>
      <c r="J16" s="668">
        <v>284251</v>
      </c>
      <c r="K16" s="667">
        <v>0</v>
      </c>
      <c r="L16" s="667">
        <v>0</v>
      </c>
      <c r="M16" s="677">
        <v>0</v>
      </c>
      <c r="N16" s="670">
        <f>SUM(G16:M16)</f>
        <v>376003</v>
      </c>
    </row>
    <row r="17" spans="1:14" ht="32.25" customHeight="1" thickBot="1">
      <c r="A17" s="1845"/>
      <c r="B17" s="1849"/>
      <c r="C17" s="671">
        <f>C16/$N16</f>
        <v>8.4150924327731427E-2</v>
      </c>
      <c r="D17" s="672">
        <f>SUM(D16)/$N16</f>
        <v>0.89650082579128354</v>
      </c>
      <c r="E17" s="673">
        <f>SUM(E16)/$N16</f>
        <v>1.9348249880984991E-2</v>
      </c>
      <c r="F17" s="674">
        <f>SUM(F16)/$N16</f>
        <v>1</v>
      </c>
      <c r="G17" s="671">
        <f>G16/$N16</f>
        <v>0.22786786275641419</v>
      </c>
      <c r="H17" s="672">
        <f t="shared" ref="H17:M17" si="4">H16/$N16</f>
        <v>4.5797506934785095E-3</v>
      </c>
      <c r="I17" s="673">
        <f t="shared" si="4"/>
        <v>1.157171618311556E-2</v>
      </c>
      <c r="J17" s="673">
        <f t="shared" si="4"/>
        <v>0.75598067036699179</v>
      </c>
      <c r="K17" s="672">
        <f t="shared" si="4"/>
        <v>0</v>
      </c>
      <c r="L17" s="672">
        <f t="shared" si="4"/>
        <v>0</v>
      </c>
      <c r="M17" s="672">
        <f t="shared" si="4"/>
        <v>0</v>
      </c>
      <c r="N17" s="675">
        <f>N16/$N16</f>
        <v>1</v>
      </c>
    </row>
    <row r="18" spans="1:14" ht="32.25" customHeight="1">
      <c r="A18" s="1845"/>
      <c r="B18" s="1848" t="s">
        <v>274</v>
      </c>
      <c r="C18" s="676">
        <v>3033</v>
      </c>
      <c r="D18" s="677">
        <v>36981</v>
      </c>
      <c r="E18" s="678">
        <v>927</v>
      </c>
      <c r="F18" s="679">
        <f>SUM(C18:E18)</f>
        <v>40941</v>
      </c>
      <c r="G18" s="658"/>
      <c r="H18" s="667">
        <v>10075</v>
      </c>
      <c r="I18" s="668">
        <v>30638</v>
      </c>
      <c r="J18" s="668">
        <v>52</v>
      </c>
      <c r="K18" s="667">
        <v>15</v>
      </c>
      <c r="L18" s="667">
        <v>161</v>
      </c>
      <c r="M18" s="677">
        <v>0</v>
      </c>
      <c r="N18" s="680">
        <f>SUM(G18:M18)</f>
        <v>40941</v>
      </c>
    </row>
    <row r="19" spans="1:14" ht="32.25" customHeight="1" thickBot="1">
      <c r="A19" s="1845"/>
      <c r="B19" s="1849"/>
      <c r="C19" s="671">
        <f>C18/$F18</f>
        <v>7.408221587162013E-2</v>
      </c>
      <c r="D19" s="672">
        <f>D18/$F18</f>
        <v>0.9032754451527808</v>
      </c>
      <c r="E19" s="673">
        <f>E18/$F18</f>
        <v>2.2642338975599034E-2</v>
      </c>
      <c r="F19" s="674">
        <f>F18/$F18</f>
        <v>1</v>
      </c>
      <c r="G19" s="664"/>
      <c r="H19" s="672">
        <f>H18/$N18</f>
        <v>0.2460858308297306</v>
      </c>
      <c r="I19" s="673">
        <f t="shared" ref="I19:L19" si="5">I18/$N18</f>
        <v>0.7483451796487629</v>
      </c>
      <c r="J19" s="673">
        <f t="shared" si="5"/>
        <v>1.2701204171857064E-3</v>
      </c>
      <c r="K19" s="672">
        <f t="shared" si="5"/>
        <v>3.6638088957279989E-4</v>
      </c>
      <c r="L19" s="672">
        <f t="shared" si="5"/>
        <v>3.9324882147480523E-3</v>
      </c>
      <c r="M19" s="672" t="s">
        <v>53</v>
      </c>
      <c r="N19" s="675">
        <f>N18/$N18</f>
        <v>1</v>
      </c>
    </row>
    <row r="20" spans="1:14" ht="32.25" customHeight="1">
      <c r="A20" s="1845"/>
      <c r="B20" s="1850" t="s">
        <v>275</v>
      </c>
      <c r="C20" s="666">
        <v>160</v>
      </c>
      <c r="D20" s="667">
        <v>510</v>
      </c>
      <c r="E20" s="668">
        <v>5</v>
      </c>
      <c r="F20" s="669">
        <f>SUM(C20:E20)</f>
        <v>675</v>
      </c>
      <c r="G20" s="666">
        <v>119</v>
      </c>
      <c r="H20" s="667">
        <v>0</v>
      </c>
      <c r="I20" s="668">
        <v>1</v>
      </c>
      <c r="J20" s="668">
        <v>555</v>
      </c>
      <c r="K20" s="667">
        <v>0</v>
      </c>
      <c r="L20" s="667">
        <v>0</v>
      </c>
      <c r="M20" s="667">
        <v>0</v>
      </c>
      <c r="N20" s="670">
        <f>SUM(G20:L20)</f>
        <v>675</v>
      </c>
    </row>
    <row r="21" spans="1:14" ht="32.25" customHeight="1" thickBot="1">
      <c r="A21" s="1845"/>
      <c r="B21" s="1851"/>
      <c r="C21" s="671">
        <f>C20/$N20</f>
        <v>0.23703703703703705</v>
      </c>
      <c r="D21" s="672">
        <f t="shared" ref="D21:N21" si="6">D20/$N20</f>
        <v>0.75555555555555554</v>
      </c>
      <c r="E21" s="673">
        <f t="shared" si="6"/>
        <v>7.4074074074074077E-3</v>
      </c>
      <c r="F21" s="674">
        <f t="shared" si="6"/>
        <v>1</v>
      </c>
      <c r="G21" s="671">
        <f t="shared" si="6"/>
        <v>0.17629629629629628</v>
      </c>
      <c r="H21" s="672">
        <f t="shared" si="6"/>
        <v>0</v>
      </c>
      <c r="I21" s="673">
        <f t="shared" si="6"/>
        <v>1.4814814814814814E-3</v>
      </c>
      <c r="J21" s="673">
        <f t="shared" si="6"/>
        <v>0.82222222222222219</v>
      </c>
      <c r="K21" s="672">
        <f t="shared" si="6"/>
        <v>0</v>
      </c>
      <c r="L21" s="672">
        <f t="shared" si="6"/>
        <v>0</v>
      </c>
      <c r="M21" s="672">
        <f t="shared" si="6"/>
        <v>0</v>
      </c>
      <c r="N21" s="675">
        <f t="shared" si="6"/>
        <v>1</v>
      </c>
    </row>
    <row r="22" spans="1:14" ht="32.25" customHeight="1">
      <c r="A22" s="1845"/>
      <c r="B22" s="1852" t="s">
        <v>276</v>
      </c>
      <c r="C22" s="666">
        <f t="shared" ref="C22:J22" si="7">SUM(C10,C12,C14,C16,C18,C20)</f>
        <v>1031039</v>
      </c>
      <c r="D22" s="667">
        <f t="shared" si="7"/>
        <v>700701</v>
      </c>
      <c r="E22" s="667">
        <f t="shared" si="7"/>
        <v>545393</v>
      </c>
      <c r="F22" s="669">
        <f t="shared" si="7"/>
        <v>2277133</v>
      </c>
      <c r="G22" s="666">
        <f>SUM(G10,G12,G14,G16,G18,G20)</f>
        <v>85798</v>
      </c>
      <c r="H22" s="667">
        <f t="shared" si="7"/>
        <v>1844985</v>
      </c>
      <c r="I22" s="667">
        <f t="shared" si="7"/>
        <v>57125</v>
      </c>
      <c r="J22" s="667">
        <f t="shared" si="7"/>
        <v>288613</v>
      </c>
      <c r="K22" s="667">
        <f>SUM(K10,K12,K14,K16,K18,K20)</f>
        <v>15</v>
      </c>
      <c r="L22" s="667">
        <f>SUM(L10,L12,L14,L16,L18,L20)</f>
        <v>597</v>
      </c>
      <c r="M22" s="667">
        <f>SUM(M10,M12,M14,M16,M18,M20)</f>
        <v>0</v>
      </c>
      <c r="N22" s="669">
        <f>SUM(N10,N12,N14,N16,N18,N20)</f>
        <v>2277133</v>
      </c>
    </row>
    <row r="23" spans="1:14" ht="32.25" customHeight="1" thickBot="1">
      <c r="A23" s="1846"/>
      <c r="B23" s="1853"/>
      <c r="C23" s="671">
        <f>SUM(C22)/$N22</f>
        <v>0.4527794380038408</v>
      </c>
      <c r="D23" s="672">
        <f>SUM(D22)/$N22</f>
        <v>0.30771193426119597</v>
      </c>
      <c r="E23" s="673">
        <f>SUM(E22)/$N22</f>
        <v>0.23950862773496323</v>
      </c>
      <c r="F23" s="674">
        <f>SUM(F22)/$N22</f>
        <v>1</v>
      </c>
      <c r="G23" s="671">
        <f>G22/$N22</f>
        <v>3.7678080287800494E-2</v>
      </c>
      <c r="H23" s="672">
        <f t="shared" ref="H23:N23" si="8">H22/$N22</f>
        <v>0.81022276696178919</v>
      </c>
      <c r="I23" s="672">
        <f t="shared" si="8"/>
        <v>2.5086369570859496E-2</v>
      </c>
      <c r="J23" s="672">
        <f t="shared" si="8"/>
        <v>0.12674402417425773</v>
      </c>
      <c r="K23" s="672">
        <f t="shared" si="8"/>
        <v>6.5872305218887081E-6</v>
      </c>
      <c r="L23" s="672">
        <f t="shared" si="8"/>
        <v>2.6217177477117057E-4</v>
      </c>
      <c r="M23" s="672">
        <f t="shared" si="8"/>
        <v>0</v>
      </c>
      <c r="N23" s="674">
        <f t="shared" si="8"/>
        <v>1</v>
      </c>
    </row>
    <row r="24" spans="1:14" ht="32.25" customHeight="1">
      <c r="A24" s="1854" t="s">
        <v>277</v>
      </c>
      <c r="B24" s="1833"/>
      <c r="C24" s="1857" t="s">
        <v>278</v>
      </c>
      <c r="D24" s="1859" t="s">
        <v>278</v>
      </c>
      <c r="E24" s="1861" t="s">
        <v>278</v>
      </c>
      <c r="F24" s="1863">
        <v>113480</v>
      </c>
      <c r="G24" s="666">
        <v>3263</v>
      </c>
      <c r="H24" s="667">
        <v>72151</v>
      </c>
      <c r="I24" s="668">
        <v>22684</v>
      </c>
      <c r="J24" s="668">
        <v>13168</v>
      </c>
      <c r="K24" s="667">
        <v>0</v>
      </c>
      <c r="L24" s="667">
        <v>2214</v>
      </c>
      <c r="M24" s="667">
        <v>0</v>
      </c>
      <c r="N24" s="670">
        <f>SUM(G24:M24)</f>
        <v>113480</v>
      </c>
    </row>
    <row r="25" spans="1:14" ht="32.25" customHeight="1" thickBot="1">
      <c r="A25" s="1855"/>
      <c r="B25" s="1856"/>
      <c r="C25" s="1858"/>
      <c r="D25" s="1860"/>
      <c r="E25" s="1862"/>
      <c r="F25" s="1864"/>
      <c r="G25" s="671">
        <f>G24/$N24</f>
        <v>2.8753965456468099E-2</v>
      </c>
      <c r="H25" s="672">
        <f t="shared" ref="H25:M25" si="9">H24/$N24</f>
        <v>0.63580366584420167</v>
      </c>
      <c r="I25" s="673">
        <f t="shared" si="9"/>
        <v>0.19989425449418399</v>
      </c>
      <c r="J25" s="673">
        <f t="shared" si="9"/>
        <v>0.11603806838209377</v>
      </c>
      <c r="K25" s="672">
        <f t="shared" si="9"/>
        <v>0</v>
      </c>
      <c r="L25" s="672">
        <f t="shared" si="9"/>
        <v>1.9510045823052519E-2</v>
      </c>
      <c r="M25" s="672">
        <f t="shared" si="9"/>
        <v>0</v>
      </c>
      <c r="N25" s="675">
        <f>N24/$N24</f>
        <v>1</v>
      </c>
    </row>
    <row r="26" spans="1:14" ht="32.25" customHeight="1" thickBot="1">
      <c r="A26" s="681"/>
      <c r="B26" s="682"/>
      <c r="C26" s="683"/>
      <c r="D26" s="683"/>
      <c r="E26" s="683"/>
      <c r="F26" s="684"/>
      <c r="G26" s="685"/>
      <c r="H26" s="685"/>
      <c r="I26" s="685"/>
      <c r="J26" s="685"/>
      <c r="K26" s="685"/>
      <c r="L26" s="685"/>
      <c r="M26" s="685"/>
      <c r="N26" s="685"/>
    </row>
    <row r="27" spans="1:14" ht="30.75" customHeight="1">
      <c r="A27" s="1832" t="s">
        <v>279</v>
      </c>
      <c r="B27" s="1833"/>
      <c r="C27" s="1834" t="s">
        <v>280</v>
      </c>
      <c r="D27" s="1835"/>
      <c r="E27" s="1835"/>
      <c r="F27" s="1836"/>
      <c r="G27" s="1834" t="s">
        <v>254</v>
      </c>
      <c r="H27" s="1835"/>
      <c r="I27" s="1835"/>
      <c r="J27" s="1835"/>
      <c r="K27" s="1835"/>
      <c r="L27" s="1835"/>
      <c r="M27" s="1835"/>
      <c r="N27" s="1836"/>
    </row>
    <row r="28" spans="1:14" ht="21" customHeight="1">
      <c r="A28" s="1837"/>
      <c r="B28" s="1828"/>
      <c r="C28" s="633"/>
      <c r="D28" s="634"/>
      <c r="E28" s="634"/>
      <c r="F28" s="635"/>
      <c r="G28" s="633"/>
      <c r="H28" s="636"/>
      <c r="I28" s="634"/>
      <c r="J28" s="634"/>
      <c r="K28" s="637"/>
      <c r="L28" s="638"/>
      <c r="M28" s="638"/>
      <c r="N28" s="639" t="s">
        <v>255</v>
      </c>
    </row>
    <row r="29" spans="1:14" ht="21" customHeight="1">
      <c r="A29" s="1829"/>
      <c r="B29" s="1828"/>
      <c r="C29" s="686" t="s">
        <v>281</v>
      </c>
      <c r="D29" s="687"/>
      <c r="E29" s="644" t="s">
        <v>282</v>
      </c>
      <c r="F29" s="642"/>
      <c r="G29" s="643" t="s">
        <v>129</v>
      </c>
      <c r="H29" s="644" t="s">
        <v>130</v>
      </c>
      <c r="I29" s="644" t="s">
        <v>92</v>
      </c>
      <c r="J29" s="644" t="s">
        <v>93</v>
      </c>
      <c r="K29" s="645" t="s">
        <v>94</v>
      </c>
      <c r="L29" s="645" t="s">
        <v>216</v>
      </c>
      <c r="M29" s="645" t="s">
        <v>217</v>
      </c>
      <c r="N29" s="642"/>
    </row>
    <row r="30" spans="1:14" ht="21" customHeight="1">
      <c r="A30" s="1829"/>
      <c r="B30" s="1828"/>
      <c r="C30" s="1869" t="s">
        <v>283</v>
      </c>
      <c r="D30" s="1870"/>
      <c r="E30" s="1841" t="s">
        <v>284</v>
      </c>
      <c r="F30" s="1843" t="s">
        <v>259</v>
      </c>
      <c r="G30" s="1839" t="s">
        <v>260</v>
      </c>
      <c r="H30" s="1841" t="s">
        <v>261</v>
      </c>
      <c r="I30" s="1841" t="s">
        <v>262</v>
      </c>
      <c r="J30" s="1841" t="s">
        <v>263</v>
      </c>
      <c r="K30" s="1842" t="s">
        <v>264</v>
      </c>
      <c r="L30" s="1842" t="s">
        <v>265</v>
      </c>
      <c r="M30" s="1842" t="s">
        <v>155</v>
      </c>
      <c r="N30" s="1843" t="s">
        <v>259</v>
      </c>
    </row>
    <row r="31" spans="1:14" ht="18.75" customHeight="1">
      <c r="A31" s="1827"/>
      <c r="B31" s="1828"/>
      <c r="C31" s="1871"/>
      <c r="D31" s="1870"/>
      <c r="E31" s="1872"/>
      <c r="F31" s="1843"/>
      <c r="G31" s="1839"/>
      <c r="H31" s="1841"/>
      <c r="I31" s="1841"/>
      <c r="J31" s="1841"/>
      <c r="K31" s="1842"/>
      <c r="L31" s="1842"/>
      <c r="M31" s="1842"/>
      <c r="N31" s="1843"/>
    </row>
    <row r="32" spans="1:14" ht="15.75" customHeight="1" thickBot="1">
      <c r="A32" s="1873" t="s">
        <v>285</v>
      </c>
      <c r="B32" s="1856"/>
      <c r="C32" s="688"/>
      <c r="D32" s="689"/>
      <c r="E32" s="690"/>
      <c r="F32" s="649" t="s">
        <v>286</v>
      </c>
      <c r="G32" s="650"/>
      <c r="H32" s="651"/>
      <c r="I32" s="652"/>
      <c r="J32" s="652"/>
      <c r="K32" s="653"/>
      <c r="L32" s="653"/>
      <c r="M32" s="653"/>
      <c r="N32" s="649" t="s">
        <v>268</v>
      </c>
    </row>
    <row r="33" spans="1:14" ht="32.25" customHeight="1">
      <c r="A33" s="1857" t="s">
        <v>287</v>
      </c>
      <c r="B33" s="1833"/>
      <c r="C33" s="1865">
        <f>F22</f>
        <v>2277133</v>
      </c>
      <c r="D33" s="1866"/>
      <c r="E33" s="667">
        <f>F24</f>
        <v>113480</v>
      </c>
      <c r="F33" s="669">
        <f t="shared" ref="F33:N33" si="10">SUM(F22,F24)</f>
        <v>2390613</v>
      </c>
      <c r="G33" s="666">
        <f t="shared" si="10"/>
        <v>89061</v>
      </c>
      <c r="H33" s="667">
        <f t="shared" si="10"/>
        <v>1917136</v>
      </c>
      <c r="I33" s="667">
        <f t="shared" si="10"/>
        <v>79809</v>
      </c>
      <c r="J33" s="667">
        <f t="shared" si="10"/>
        <v>301781</v>
      </c>
      <c r="K33" s="667">
        <f t="shared" si="10"/>
        <v>15</v>
      </c>
      <c r="L33" s="667">
        <f t="shared" si="10"/>
        <v>2811</v>
      </c>
      <c r="M33" s="667">
        <f t="shared" si="10"/>
        <v>0</v>
      </c>
      <c r="N33" s="669">
        <f t="shared" si="10"/>
        <v>2390613</v>
      </c>
    </row>
    <row r="34" spans="1:14" ht="32.25" customHeight="1" thickBot="1">
      <c r="A34" s="1855"/>
      <c r="B34" s="1856"/>
      <c r="C34" s="1867">
        <f>F22/F33</f>
        <v>0.95253100355431852</v>
      </c>
      <c r="D34" s="1868"/>
      <c r="E34" s="672">
        <f>E33/$F33</f>
        <v>4.7468996445681505E-2</v>
      </c>
      <c r="F34" s="674">
        <f>F33/$F33</f>
        <v>1</v>
      </c>
      <c r="G34" s="671">
        <f>G33/$N33</f>
        <v>3.7254461512591125E-2</v>
      </c>
      <c r="H34" s="672">
        <f t="shared" ref="H34:N34" si="11">H33/$N33</f>
        <v>0.80194326727077947</v>
      </c>
      <c r="I34" s="672">
        <f t="shared" si="11"/>
        <v>3.3384324438961888E-2</v>
      </c>
      <c r="J34" s="672">
        <f t="shared" si="11"/>
        <v>0.12623582319681187</v>
      </c>
      <c r="K34" s="672">
        <f t="shared" si="11"/>
        <v>6.2745412996582884E-6</v>
      </c>
      <c r="L34" s="672">
        <f t="shared" si="11"/>
        <v>1.1758490395559632E-3</v>
      </c>
      <c r="M34" s="672">
        <f t="shared" si="11"/>
        <v>0</v>
      </c>
      <c r="N34" s="674">
        <f t="shared" si="11"/>
        <v>1</v>
      </c>
    </row>
    <row r="35" spans="1:14" ht="20.100000000000001" customHeight="1">
      <c r="B35" s="691" t="s">
        <v>288</v>
      </c>
      <c r="C35" s="632"/>
      <c r="D35" s="632"/>
      <c r="E35" s="632"/>
      <c r="F35" s="632"/>
    </row>
    <row r="36" spans="1:14" ht="16.5" customHeight="1">
      <c r="B36" s="691"/>
      <c r="C36" s="632"/>
      <c r="D36" s="632"/>
      <c r="E36" s="632"/>
      <c r="F36" s="632"/>
    </row>
  </sheetData>
  <mergeCells count="49">
    <mergeCell ref="M30:M31"/>
    <mergeCell ref="N30:N31"/>
    <mergeCell ref="A31:B31"/>
    <mergeCell ref="A32:B32"/>
    <mergeCell ref="A33:B34"/>
    <mergeCell ref="C33:D33"/>
    <mergeCell ref="C34:D34"/>
    <mergeCell ref="G27:N27"/>
    <mergeCell ref="A28:B30"/>
    <mergeCell ref="C30:D31"/>
    <mergeCell ref="E30:E31"/>
    <mergeCell ref="F30:F31"/>
    <mergeCell ref="G30:G31"/>
    <mergeCell ref="H30:H31"/>
    <mergeCell ref="I30:I31"/>
    <mergeCell ref="J30:J31"/>
    <mergeCell ref="K30:K31"/>
    <mergeCell ref="A27:B27"/>
    <mergeCell ref="C27:F27"/>
    <mergeCell ref="L30:L31"/>
    <mergeCell ref="A24:B25"/>
    <mergeCell ref="C24:C25"/>
    <mergeCell ref="D24:D25"/>
    <mergeCell ref="E24:E25"/>
    <mergeCell ref="F24:F25"/>
    <mergeCell ref="A10:A23"/>
    <mergeCell ref="B10:B11"/>
    <mergeCell ref="B12:B13"/>
    <mergeCell ref="B14:B15"/>
    <mergeCell ref="B16:B17"/>
    <mergeCell ref="B18:B19"/>
    <mergeCell ref="B20:B21"/>
    <mergeCell ref="B22:B23"/>
    <mergeCell ref="A8:B9"/>
    <mergeCell ref="I2:N3"/>
    <mergeCell ref="A4:B4"/>
    <mergeCell ref="C4:F4"/>
    <mergeCell ref="G4:N4"/>
    <mergeCell ref="A5:B7"/>
    <mergeCell ref="D7:D8"/>
    <mergeCell ref="E7:E8"/>
    <mergeCell ref="G7:G8"/>
    <mergeCell ref="H7:H8"/>
    <mergeCell ref="I7:I8"/>
    <mergeCell ref="J7:J8"/>
    <mergeCell ref="K7:K8"/>
    <mergeCell ref="L7:L8"/>
    <mergeCell ref="M7:M8"/>
    <mergeCell ref="N7:N8"/>
  </mergeCells>
  <phoneticPr fontId="11"/>
  <conditionalFormatting sqref="A8 A24 A3:A5 C27:N28 A27 A31 C33:C34 A33 A1:XFD2 O27:XFD32 A35:XFD1048576 E33:XFD34 A10:XFD10 A26:XFD26 B11:XFD23 C24:XFD25 C3:XFD9">
    <cfRule type="cellIs" dxfId="24" priority="5" operator="equal">
      <formula>0</formula>
    </cfRule>
  </conditionalFormatting>
  <conditionalFormatting sqref="F29:N29 E30">
    <cfRule type="cellIs" dxfId="23" priority="4" operator="equal">
      <formula>0</formula>
    </cfRule>
  </conditionalFormatting>
  <conditionalFormatting sqref="F32:N32 G30:N31">
    <cfRule type="cellIs" dxfId="22" priority="3" operator="equal">
      <formula>0</formula>
    </cfRule>
  </conditionalFormatting>
  <conditionalFormatting sqref="C29:C30">
    <cfRule type="cellIs" dxfId="21" priority="1" operator="equal">
      <formula>0</formula>
    </cfRule>
  </conditionalFormatting>
  <conditionalFormatting sqref="F30:F31">
    <cfRule type="cellIs" dxfId="20" priority="2" operator="equal">
      <formula>0</formula>
    </cfRule>
  </conditionalFormatting>
  <pageMargins left="0.7" right="0.7" top="0.75" bottom="0.75" header="0.3" footer="0.3"/>
  <pageSetup paperSize="9" scale="65" orientation="portrait" horizontalDpi="1200" verticalDpi="1200" r:id="rId1"/>
  <ignoredErrors>
    <ignoredError sqref="N11:N19 F11:F23 G22:M22 N21:N23" formula="1"/>
    <ignoredError sqref="N24 N20" formula="1"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5"/>
  <sheetViews>
    <sheetView zoomScaleNormal="100" zoomScaleSheetLayoutView="100" workbookViewId="0">
      <selection activeCell="J38" sqref="J38"/>
    </sheetView>
  </sheetViews>
  <sheetFormatPr defaultColWidth="9" defaultRowHeight="13.5"/>
  <cols>
    <col min="1" max="1" width="18.625" style="780" customWidth="1"/>
    <col min="2" max="3" width="11" style="780" customWidth="1"/>
    <col min="4" max="7" width="11" style="695" customWidth="1"/>
    <col min="8" max="11" width="10.625" style="695" customWidth="1"/>
    <col min="12" max="12" width="1.875" style="865" customWidth="1"/>
    <col min="13" max="13" width="1.125" style="695" customWidth="1"/>
    <col min="14" max="14" width="7.625" style="695" customWidth="1"/>
    <col min="15" max="15" width="1.375" style="695" customWidth="1"/>
    <col min="16" max="16" width="3.125" style="695" customWidth="1"/>
    <col min="17" max="18" width="10.125" style="695" customWidth="1"/>
    <col min="19" max="19" width="5.5" style="695" customWidth="1"/>
    <col min="20" max="16384" width="9" style="695"/>
  </cols>
  <sheetData>
    <row r="1" spans="1:21" ht="16.5" customHeight="1">
      <c r="A1" s="864" t="s">
        <v>325</v>
      </c>
      <c r="B1" s="864"/>
      <c r="C1" s="864"/>
      <c r="T1" s="865"/>
    </row>
    <row r="2" spans="1:21" ht="9" customHeight="1">
      <c r="A2" s="693"/>
      <c r="B2" s="693"/>
      <c r="C2" s="693"/>
      <c r="T2" s="865"/>
    </row>
    <row r="3" spans="1:21" s="703" customFormat="1" ht="16.5" customHeight="1" thickBot="1">
      <c r="A3" s="698" t="s">
        <v>326</v>
      </c>
      <c r="B3" s="866"/>
      <c r="C3" s="866"/>
      <c r="K3" s="704" t="s">
        <v>290</v>
      </c>
      <c r="L3" s="701"/>
      <c r="T3" s="701"/>
    </row>
    <row r="4" spans="1:21" s="876" customFormat="1" ht="15.75" customHeight="1">
      <c r="A4" s="867"/>
      <c r="B4" s="867"/>
      <c r="C4" s="868"/>
      <c r="D4" s="869" t="s">
        <v>127</v>
      </c>
      <c r="E4" s="870"/>
      <c r="F4" s="870"/>
      <c r="G4" s="871"/>
      <c r="H4" s="872" t="s">
        <v>129</v>
      </c>
      <c r="I4" s="873" t="s">
        <v>130</v>
      </c>
      <c r="J4" s="874"/>
      <c r="K4" s="871"/>
      <c r="L4" s="875"/>
      <c r="M4" s="1895" t="s">
        <v>327</v>
      </c>
      <c r="N4" s="1896"/>
      <c r="O4" s="1897"/>
      <c r="T4" s="877"/>
    </row>
    <row r="5" spans="1:21" s="876" customFormat="1" ht="18" customHeight="1">
      <c r="A5" s="878" t="s">
        <v>328</v>
      </c>
      <c r="B5" s="1882" t="s">
        <v>329</v>
      </c>
      <c r="C5" s="1884" t="s">
        <v>330</v>
      </c>
      <c r="D5" s="879" t="s">
        <v>331</v>
      </c>
      <c r="E5" s="880" t="s">
        <v>332</v>
      </c>
      <c r="F5" s="881"/>
      <c r="G5" s="882"/>
      <c r="H5" s="1886" t="s">
        <v>333</v>
      </c>
      <c r="I5" s="1839" t="s">
        <v>334</v>
      </c>
      <c r="J5" s="1889" t="s">
        <v>335</v>
      </c>
      <c r="K5" s="1874" t="s">
        <v>336</v>
      </c>
      <c r="L5" s="883"/>
      <c r="M5" s="1876" t="s">
        <v>337</v>
      </c>
      <c r="N5" s="1877"/>
      <c r="O5" s="1878"/>
      <c r="T5" s="877" t="s">
        <v>103</v>
      </c>
      <c r="U5" s="876" t="s">
        <v>338</v>
      </c>
    </row>
    <row r="6" spans="1:21" s="876" customFormat="1" ht="18" customHeight="1" thickBot="1">
      <c r="A6" s="884"/>
      <c r="B6" s="1883"/>
      <c r="C6" s="1885"/>
      <c r="D6" s="885" t="s">
        <v>339</v>
      </c>
      <c r="E6" s="886" t="s">
        <v>340</v>
      </c>
      <c r="F6" s="887" t="s">
        <v>341</v>
      </c>
      <c r="G6" s="888" t="s">
        <v>304</v>
      </c>
      <c r="H6" s="1887"/>
      <c r="I6" s="1888"/>
      <c r="J6" s="1890"/>
      <c r="K6" s="1875"/>
      <c r="L6" s="883"/>
      <c r="M6" s="1879" t="s">
        <v>342</v>
      </c>
      <c r="N6" s="1880"/>
      <c r="O6" s="1881"/>
      <c r="T6" s="877"/>
      <c r="U6" s="876" t="s">
        <v>343</v>
      </c>
    </row>
    <row r="7" spans="1:21" s="903" customFormat="1" ht="18.75" customHeight="1">
      <c r="A7" s="889" t="s">
        <v>32</v>
      </c>
      <c r="B7" s="890">
        <v>792978</v>
      </c>
      <c r="C7" s="891">
        <v>27546</v>
      </c>
      <c r="D7" s="892">
        <f t="shared" ref="D7:D42" si="0">SUM(B7:C7)</f>
        <v>820524</v>
      </c>
      <c r="E7" s="893">
        <v>0</v>
      </c>
      <c r="F7" s="894">
        <v>0</v>
      </c>
      <c r="G7" s="895">
        <f t="shared" ref="G7:G25" si="1">SUM(E7:F7)</f>
        <v>0</v>
      </c>
      <c r="H7" s="896">
        <v>0</v>
      </c>
      <c r="I7" s="897">
        <f>D7-G7+H7</f>
        <v>820524</v>
      </c>
      <c r="J7" s="894">
        <v>0</v>
      </c>
      <c r="K7" s="898">
        <f t="shared" ref="K7:K42" si="2">I7/D7*100</f>
        <v>100</v>
      </c>
      <c r="L7" s="899"/>
      <c r="M7" s="900"/>
      <c r="N7" s="901">
        <v>0.99683040286320679</v>
      </c>
      <c r="O7" s="902"/>
      <c r="P7" s="903" t="s">
        <v>344</v>
      </c>
      <c r="T7" s="904"/>
    </row>
    <row r="8" spans="1:21" s="903" customFormat="1" ht="18.75" customHeight="1">
      <c r="A8" s="905" t="s">
        <v>33</v>
      </c>
      <c r="B8" s="906">
        <v>314896</v>
      </c>
      <c r="C8" s="907">
        <v>11233</v>
      </c>
      <c r="D8" s="908">
        <f t="shared" si="0"/>
        <v>326129</v>
      </c>
      <c r="E8" s="909">
        <v>0</v>
      </c>
      <c r="F8" s="910">
        <v>0</v>
      </c>
      <c r="G8" s="911">
        <f t="shared" si="1"/>
        <v>0</v>
      </c>
      <c r="H8" s="912">
        <v>0</v>
      </c>
      <c r="I8" s="913">
        <f t="shared" ref="I8:I40" si="3">D8-G8+H8</f>
        <v>326129</v>
      </c>
      <c r="J8" s="914">
        <v>0</v>
      </c>
      <c r="K8" s="915">
        <f t="shared" si="2"/>
        <v>100</v>
      </c>
      <c r="L8" s="899"/>
      <c r="M8" s="916"/>
      <c r="N8" s="917">
        <v>0.98324916713146504</v>
      </c>
      <c r="O8" s="918"/>
      <c r="P8" s="1891" t="s">
        <v>345</v>
      </c>
      <c r="Q8" s="1892" t="s">
        <v>346</v>
      </c>
      <c r="R8" s="1892"/>
      <c r="S8" s="1893" t="s">
        <v>347</v>
      </c>
      <c r="T8" s="904"/>
    </row>
    <row r="9" spans="1:21" s="903" customFormat="1" ht="18.75" customHeight="1">
      <c r="A9" s="905" t="s">
        <v>34</v>
      </c>
      <c r="B9" s="919">
        <v>168229</v>
      </c>
      <c r="C9" s="920">
        <v>3244</v>
      </c>
      <c r="D9" s="921">
        <f t="shared" si="0"/>
        <v>171473</v>
      </c>
      <c r="E9" s="922">
        <v>0</v>
      </c>
      <c r="F9" s="914">
        <v>0</v>
      </c>
      <c r="G9" s="923">
        <f t="shared" si="1"/>
        <v>0</v>
      </c>
      <c r="H9" s="924">
        <v>0</v>
      </c>
      <c r="I9" s="913">
        <f t="shared" si="3"/>
        <v>171473</v>
      </c>
      <c r="J9" s="914">
        <v>0</v>
      </c>
      <c r="K9" s="925">
        <f t="shared" si="2"/>
        <v>100</v>
      </c>
      <c r="L9" s="899"/>
      <c r="M9" s="916"/>
      <c r="N9" s="917">
        <v>0.99757983349719881</v>
      </c>
      <c r="O9" s="918"/>
      <c r="P9" s="1891"/>
      <c r="Q9" s="1894" t="s">
        <v>348</v>
      </c>
      <c r="R9" s="1894"/>
      <c r="S9" s="1893"/>
      <c r="T9" s="904"/>
    </row>
    <row r="10" spans="1:21" s="903" customFormat="1" ht="18.75" customHeight="1">
      <c r="A10" s="905" t="s">
        <v>35</v>
      </c>
      <c r="B10" s="919">
        <v>77295</v>
      </c>
      <c r="C10" s="920">
        <v>3743</v>
      </c>
      <c r="D10" s="921">
        <f t="shared" si="0"/>
        <v>81038</v>
      </c>
      <c r="E10" s="922">
        <v>0</v>
      </c>
      <c r="F10" s="914">
        <v>0</v>
      </c>
      <c r="G10" s="923">
        <f t="shared" si="1"/>
        <v>0</v>
      </c>
      <c r="H10" s="924">
        <v>8266</v>
      </c>
      <c r="I10" s="913">
        <f>D10-G10+H10</f>
        <v>89304</v>
      </c>
      <c r="J10" s="914">
        <v>0</v>
      </c>
      <c r="K10" s="925">
        <f t="shared" si="2"/>
        <v>110.20015301463511</v>
      </c>
      <c r="L10" s="899"/>
      <c r="M10" s="916"/>
      <c r="N10" s="917">
        <v>0.99147244142656143</v>
      </c>
      <c r="O10" s="918"/>
      <c r="T10" s="904"/>
    </row>
    <row r="11" spans="1:21" s="903" customFormat="1" ht="18.75" customHeight="1" thickBot="1">
      <c r="A11" s="926" t="s">
        <v>36</v>
      </c>
      <c r="B11" s="927">
        <v>55369</v>
      </c>
      <c r="C11" s="928">
        <v>2430</v>
      </c>
      <c r="D11" s="929">
        <f t="shared" si="0"/>
        <v>57799</v>
      </c>
      <c r="E11" s="930">
        <v>0</v>
      </c>
      <c r="F11" s="931">
        <v>0</v>
      </c>
      <c r="G11" s="932">
        <f t="shared" si="1"/>
        <v>0</v>
      </c>
      <c r="H11" s="933">
        <v>12827</v>
      </c>
      <c r="I11" s="934">
        <f>D11-G11+H11</f>
        <v>70626</v>
      </c>
      <c r="J11" s="931">
        <v>0</v>
      </c>
      <c r="K11" s="935">
        <f t="shared" si="2"/>
        <v>122.19242547448918</v>
      </c>
      <c r="L11" s="899"/>
      <c r="M11" s="936"/>
      <c r="N11" s="937">
        <v>0.98165729716876982</v>
      </c>
      <c r="O11" s="938"/>
      <c r="T11" s="904"/>
    </row>
    <row r="12" spans="1:21" s="903" customFormat="1" ht="18.75" customHeight="1">
      <c r="A12" s="889" t="s">
        <v>38</v>
      </c>
      <c r="B12" s="890">
        <v>22063</v>
      </c>
      <c r="C12" s="939">
        <v>2323</v>
      </c>
      <c r="D12" s="940">
        <f t="shared" si="0"/>
        <v>24386</v>
      </c>
      <c r="E12" s="941">
        <v>0</v>
      </c>
      <c r="F12" s="942">
        <v>2168</v>
      </c>
      <c r="G12" s="943">
        <f t="shared" si="1"/>
        <v>2168</v>
      </c>
      <c r="H12" s="944">
        <v>0</v>
      </c>
      <c r="I12" s="897">
        <f t="shared" si="3"/>
        <v>22218</v>
      </c>
      <c r="J12" s="942">
        <v>0</v>
      </c>
      <c r="K12" s="945">
        <f t="shared" si="2"/>
        <v>91.109653079635848</v>
      </c>
      <c r="L12" s="899"/>
      <c r="M12" s="946"/>
      <c r="N12" s="947">
        <v>1</v>
      </c>
      <c r="O12" s="948"/>
      <c r="T12" s="904"/>
    </row>
    <row r="13" spans="1:21" s="903" customFormat="1" ht="18.75" customHeight="1">
      <c r="A13" s="905" t="s">
        <v>118</v>
      </c>
      <c r="B13" s="919">
        <v>83111</v>
      </c>
      <c r="C13" s="920">
        <v>8577</v>
      </c>
      <c r="D13" s="921">
        <f t="shared" si="0"/>
        <v>91688</v>
      </c>
      <c r="E13" s="922">
        <v>0</v>
      </c>
      <c r="F13" s="914">
        <v>0</v>
      </c>
      <c r="G13" s="923">
        <f t="shared" si="1"/>
        <v>0</v>
      </c>
      <c r="H13" s="924">
        <v>0</v>
      </c>
      <c r="I13" s="913">
        <f t="shared" si="3"/>
        <v>91688</v>
      </c>
      <c r="J13" s="914">
        <v>0</v>
      </c>
      <c r="K13" s="925">
        <f t="shared" si="2"/>
        <v>100</v>
      </c>
      <c r="L13" s="899"/>
      <c r="M13" s="916"/>
      <c r="N13" s="917">
        <v>0.98138653708242796</v>
      </c>
      <c r="O13" s="918"/>
      <c r="T13" s="904"/>
    </row>
    <row r="14" spans="1:21" s="903" customFormat="1" ht="18.75" customHeight="1">
      <c r="A14" s="905" t="s">
        <v>40</v>
      </c>
      <c r="B14" s="919">
        <v>46449</v>
      </c>
      <c r="C14" s="920">
        <v>2578</v>
      </c>
      <c r="D14" s="921">
        <f t="shared" si="0"/>
        <v>49027</v>
      </c>
      <c r="E14" s="922">
        <v>0</v>
      </c>
      <c r="F14" s="914">
        <v>1919</v>
      </c>
      <c r="G14" s="923">
        <f t="shared" si="1"/>
        <v>1919</v>
      </c>
      <c r="H14" s="924">
        <v>0</v>
      </c>
      <c r="I14" s="913">
        <f t="shared" si="3"/>
        <v>47108</v>
      </c>
      <c r="J14" s="914">
        <v>0</v>
      </c>
      <c r="K14" s="925">
        <f t="shared" si="2"/>
        <v>96.08583025679728</v>
      </c>
      <c r="L14" s="899"/>
      <c r="M14" s="916"/>
      <c r="N14" s="917">
        <v>0.99138576021677149</v>
      </c>
      <c r="O14" s="918"/>
      <c r="T14" s="904"/>
    </row>
    <row r="15" spans="1:21" s="903" customFormat="1" ht="18.75" customHeight="1">
      <c r="A15" s="905" t="s">
        <v>41</v>
      </c>
      <c r="B15" s="919">
        <v>43023</v>
      </c>
      <c r="C15" s="920">
        <v>4668</v>
      </c>
      <c r="D15" s="921">
        <f t="shared" si="0"/>
        <v>47691</v>
      </c>
      <c r="E15" s="922">
        <v>0</v>
      </c>
      <c r="F15" s="914">
        <v>0</v>
      </c>
      <c r="G15" s="923">
        <f t="shared" si="1"/>
        <v>0</v>
      </c>
      <c r="H15" s="924">
        <v>10247</v>
      </c>
      <c r="I15" s="913">
        <f t="shared" si="3"/>
        <v>57938</v>
      </c>
      <c r="J15" s="914">
        <v>0</v>
      </c>
      <c r="K15" s="925">
        <f t="shared" si="2"/>
        <v>121.48623429997274</v>
      </c>
      <c r="L15" s="899"/>
      <c r="M15" s="916"/>
      <c r="N15" s="917">
        <v>0.99884807104260043</v>
      </c>
      <c r="O15" s="918"/>
      <c r="T15" s="904"/>
    </row>
    <row r="16" spans="1:21" s="903" customFormat="1" ht="18.75" customHeight="1" thickBot="1">
      <c r="A16" s="926" t="s">
        <v>42</v>
      </c>
      <c r="B16" s="927">
        <v>9317</v>
      </c>
      <c r="C16" s="928">
        <v>888</v>
      </c>
      <c r="D16" s="929">
        <f t="shared" si="0"/>
        <v>10205</v>
      </c>
      <c r="E16" s="930">
        <v>0</v>
      </c>
      <c r="F16" s="931">
        <v>0</v>
      </c>
      <c r="G16" s="932">
        <f t="shared" si="1"/>
        <v>0</v>
      </c>
      <c r="H16" s="933">
        <v>5372</v>
      </c>
      <c r="I16" s="934">
        <f t="shared" si="3"/>
        <v>15577</v>
      </c>
      <c r="J16" s="931">
        <v>0</v>
      </c>
      <c r="K16" s="935">
        <f t="shared" si="2"/>
        <v>152.64086232239097</v>
      </c>
      <c r="L16" s="899"/>
      <c r="M16" s="936"/>
      <c r="N16" s="937">
        <v>1</v>
      </c>
      <c r="O16" s="938"/>
      <c r="T16" s="904"/>
    </row>
    <row r="17" spans="1:20" s="903" customFormat="1" ht="18.75" customHeight="1">
      <c r="A17" s="889" t="s">
        <v>43</v>
      </c>
      <c r="B17" s="890">
        <v>8267</v>
      </c>
      <c r="C17" s="939">
        <v>274</v>
      </c>
      <c r="D17" s="940">
        <f t="shared" si="0"/>
        <v>8541</v>
      </c>
      <c r="E17" s="941">
        <v>8541</v>
      </c>
      <c r="F17" s="942">
        <v>0</v>
      </c>
      <c r="G17" s="943">
        <f t="shared" si="1"/>
        <v>8541</v>
      </c>
      <c r="H17" s="944">
        <v>0</v>
      </c>
      <c r="I17" s="897">
        <f t="shared" si="3"/>
        <v>0</v>
      </c>
      <c r="J17" s="942">
        <v>0</v>
      </c>
      <c r="K17" s="945">
        <f>I17/D17*100</f>
        <v>0</v>
      </c>
      <c r="L17" s="899"/>
      <c r="M17" s="949"/>
      <c r="N17" s="950">
        <v>0.88124226165910025</v>
      </c>
      <c r="O17" s="951"/>
      <c r="T17" s="904"/>
    </row>
    <row r="18" spans="1:20" s="903" customFormat="1" ht="18.75" customHeight="1">
      <c r="A18" s="905" t="s">
        <v>44</v>
      </c>
      <c r="B18" s="919">
        <v>32198</v>
      </c>
      <c r="C18" s="920">
        <v>504</v>
      </c>
      <c r="D18" s="921">
        <f t="shared" si="0"/>
        <v>32702</v>
      </c>
      <c r="E18" s="922">
        <v>0</v>
      </c>
      <c r="F18" s="914">
        <v>0</v>
      </c>
      <c r="G18" s="923">
        <f t="shared" si="1"/>
        <v>0</v>
      </c>
      <c r="H18" s="924">
        <v>0</v>
      </c>
      <c r="I18" s="913">
        <f t="shared" si="3"/>
        <v>32702</v>
      </c>
      <c r="J18" s="914">
        <v>32702</v>
      </c>
      <c r="K18" s="925">
        <f t="shared" si="2"/>
        <v>100</v>
      </c>
      <c r="L18" s="899"/>
      <c r="M18" s="916"/>
      <c r="N18" s="917">
        <v>0.98514836571772857</v>
      </c>
      <c r="O18" s="918"/>
      <c r="T18" s="904"/>
    </row>
    <row r="19" spans="1:20" s="903" customFormat="1" ht="18.75" customHeight="1">
      <c r="A19" s="905" t="s">
        <v>45</v>
      </c>
      <c r="B19" s="919">
        <v>46570</v>
      </c>
      <c r="C19" s="920">
        <v>1463</v>
      </c>
      <c r="D19" s="921">
        <f t="shared" si="0"/>
        <v>48033</v>
      </c>
      <c r="E19" s="922">
        <v>0</v>
      </c>
      <c r="F19" s="914">
        <v>171</v>
      </c>
      <c r="G19" s="923">
        <f t="shared" si="1"/>
        <v>171</v>
      </c>
      <c r="H19" s="924">
        <v>8926</v>
      </c>
      <c r="I19" s="913">
        <f t="shared" si="3"/>
        <v>56788</v>
      </c>
      <c r="J19" s="914">
        <v>0</v>
      </c>
      <c r="K19" s="925">
        <f t="shared" si="2"/>
        <v>118.22705223492183</v>
      </c>
      <c r="L19" s="899"/>
      <c r="M19" s="916"/>
      <c r="N19" s="917">
        <v>0.99997918141316566</v>
      </c>
      <c r="O19" s="918"/>
      <c r="T19" s="904"/>
    </row>
    <row r="20" spans="1:20" s="903" customFormat="1" ht="18.75" customHeight="1">
      <c r="A20" s="905" t="s">
        <v>46</v>
      </c>
      <c r="B20" s="919">
        <v>50517</v>
      </c>
      <c r="C20" s="920">
        <v>1165</v>
      </c>
      <c r="D20" s="921">
        <f t="shared" si="0"/>
        <v>51682</v>
      </c>
      <c r="E20" s="922">
        <v>0</v>
      </c>
      <c r="F20" s="914">
        <v>0</v>
      </c>
      <c r="G20" s="923">
        <f t="shared" si="1"/>
        <v>0</v>
      </c>
      <c r="H20" s="924">
        <v>0</v>
      </c>
      <c r="I20" s="913">
        <f t="shared" si="3"/>
        <v>51682</v>
      </c>
      <c r="J20" s="914">
        <v>0</v>
      </c>
      <c r="K20" s="925">
        <f t="shared" si="2"/>
        <v>100</v>
      </c>
      <c r="L20" s="899"/>
      <c r="M20" s="916"/>
      <c r="N20" s="917">
        <v>0.99562696256911132</v>
      </c>
      <c r="O20" s="918"/>
      <c r="T20" s="904"/>
    </row>
    <row r="21" spans="1:20" s="903" customFormat="1" ht="18.75" customHeight="1" thickBot="1">
      <c r="A21" s="926" t="s">
        <v>47</v>
      </c>
      <c r="B21" s="927">
        <v>21890</v>
      </c>
      <c r="C21" s="928">
        <v>271</v>
      </c>
      <c r="D21" s="929">
        <f t="shared" si="0"/>
        <v>22161</v>
      </c>
      <c r="E21" s="930">
        <v>0</v>
      </c>
      <c r="F21" s="931">
        <v>0</v>
      </c>
      <c r="G21" s="932">
        <f t="shared" si="1"/>
        <v>0</v>
      </c>
      <c r="H21" s="933">
        <v>0</v>
      </c>
      <c r="I21" s="952">
        <f t="shared" si="3"/>
        <v>22161</v>
      </c>
      <c r="J21" s="931">
        <v>22161</v>
      </c>
      <c r="K21" s="935">
        <f t="shared" si="2"/>
        <v>100</v>
      </c>
      <c r="L21" s="899"/>
      <c r="M21" s="936"/>
      <c r="N21" s="937">
        <v>0.98791904422253918</v>
      </c>
      <c r="O21" s="938"/>
      <c r="T21" s="904"/>
    </row>
    <row r="22" spans="1:20" s="903" customFormat="1" ht="18.75" customHeight="1">
      <c r="A22" s="889" t="s">
        <v>48</v>
      </c>
      <c r="B22" s="890">
        <v>25023</v>
      </c>
      <c r="C22" s="939">
        <v>935</v>
      </c>
      <c r="D22" s="940">
        <f t="shared" si="0"/>
        <v>25958</v>
      </c>
      <c r="E22" s="941">
        <v>0</v>
      </c>
      <c r="F22" s="942">
        <v>0</v>
      </c>
      <c r="G22" s="943">
        <f t="shared" si="1"/>
        <v>0</v>
      </c>
      <c r="H22" s="944">
        <v>0</v>
      </c>
      <c r="I22" s="953">
        <f t="shared" si="3"/>
        <v>25958</v>
      </c>
      <c r="J22" s="942">
        <v>25958</v>
      </c>
      <c r="K22" s="945">
        <f t="shared" si="2"/>
        <v>100</v>
      </c>
      <c r="L22" s="899"/>
      <c r="M22" s="949"/>
      <c r="N22" s="950">
        <v>1</v>
      </c>
      <c r="O22" s="951"/>
      <c r="T22" s="904"/>
    </row>
    <row r="23" spans="1:20" s="903" customFormat="1" ht="18.75" customHeight="1">
      <c r="A23" s="905" t="s">
        <v>49</v>
      </c>
      <c r="B23" s="919">
        <v>23325</v>
      </c>
      <c r="C23" s="920">
        <v>583</v>
      </c>
      <c r="D23" s="921">
        <f t="shared" si="0"/>
        <v>23908</v>
      </c>
      <c r="E23" s="922">
        <v>0</v>
      </c>
      <c r="F23" s="914">
        <v>0</v>
      </c>
      <c r="G23" s="923">
        <f t="shared" si="1"/>
        <v>0</v>
      </c>
      <c r="H23" s="924">
        <v>0</v>
      </c>
      <c r="I23" s="913">
        <f t="shared" si="3"/>
        <v>23908</v>
      </c>
      <c r="J23" s="914">
        <v>23908</v>
      </c>
      <c r="K23" s="925">
        <f t="shared" si="2"/>
        <v>100</v>
      </c>
      <c r="L23" s="899"/>
      <c r="M23" s="916"/>
      <c r="N23" s="917">
        <v>1</v>
      </c>
      <c r="O23" s="918"/>
      <c r="T23" s="904"/>
    </row>
    <row r="24" spans="1:20" s="903" customFormat="1" ht="18.75" customHeight="1">
      <c r="A24" s="905" t="s">
        <v>50</v>
      </c>
      <c r="B24" s="919">
        <v>8657</v>
      </c>
      <c r="C24" s="920">
        <v>276</v>
      </c>
      <c r="D24" s="921">
        <f t="shared" si="0"/>
        <v>8933</v>
      </c>
      <c r="E24" s="922">
        <v>0</v>
      </c>
      <c r="F24" s="914">
        <v>193</v>
      </c>
      <c r="G24" s="923">
        <f t="shared" si="1"/>
        <v>193</v>
      </c>
      <c r="H24" s="924">
        <v>0</v>
      </c>
      <c r="I24" s="913">
        <f t="shared" si="3"/>
        <v>8740</v>
      </c>
      <c r="J24" s="914">
        <v>0</v>
      </c>
      <c r="K24" s="925">
        <f t="shared" si="2"/>
        <v>97.83947162207545</v>
      </c>
      <c r="L24" s="899"/>
      <c r="M24" s="916"/>
      <c r="N24" s="917">
        <v>0.98337736679876708</v>
      </c>
      <c r="O24" s="918"/>
      <c r="T24" s="904"/>
    </row>
    <row r="25" spans="1:20" s="903" customFormat="1" ht="18.75" customHeight="1" thickBot="1">
      <c r="A25" s="954" t="s">
        <v>51</v>
      </c>
      <c r="B25" s="955">
        <v>16291</v>
      </c>
      <c r="C25" s="956">
        <v>497</v>
      </c>
      <c r="D25" s="921">
        <f t="shared" si="0"/>
        <v>16788</v>
      </c>
      <c r="E25" s="957">
        <v>0</v>
      </c>
      <c r="F25" s="958">
        <v>0</v>
      </c>
      <c r="G25" s="959">
        <f t="shared" si="1"/>
        <v>0</v>
      </c>
      <c r="H25" s="960">
        <v>0</v>
      </c>
      <c r="I25" s="952">
        <f t="shared" si="3"/>
        <v>16788</v>
      </c>
      <c r="J25" s="958">
        <v>16788</v>
      </c>
      <c r="K25" s="925">
        <f t="shared" si="2"/>
        <v>100</v>
      </c>
      <c r="L25" s="899"/>
      <c r="M25" s="961"/>
      <c r="N25" s="962">
        <v>1</v>
      </c>
      <c r="O25" s="963"/>
      <c r="T25" s="904"/>
    </row>
    <row r="26" spans="1:20" s="903" customFormat="1" ht="18.75" customHeight="1" thickBot="1">
      <c r="A26" s="964" t="s">
        <v>52</v>
      </c>
      <c r="B26" s="965">
        <f>SUM(B7:B25)</f>
        <v>1845468</v>
      </c>
      <c r="C26" s="966">
        <f>SUM(C7:C25)</f>
        <v>73198</v>
      </c>
      <c r="D26" s="967">
        <f t="shared" si="0"/>
        <v>1918666</v>
      </c>
      <c r="E26" s="968">
        <f>SUM(E7:E25)</f>
        <v>8541</v>
      </c>
      <c r="F26" s="969">
        <f>SUM(F7:F25)</f>
        <v>4451</v>
      </c>
      <c r="G26" s="970">
        <f>SUM(G7:G25)</f>
        <v>12992</v>
      </c>
      <c r="H26" s="971">
        <f>SUM(H7:H25)</f>
        <v>45638</v>
      </c>
      <c r="I26" s="972">
        <f>SUM(I7:I25)</f>
        <v>1951312</v>
      </c>
      <c r="J26" s="969">
        <v>121517</v>
      </c>
      <c r="K26" s="973">
        <f t="shared" si="2"/>
        <v>101.70149468432754</v>
      </c>
      <c r="L26" s="899"/>
      <c r="M26" s="974"/>
      <c r="N26" s="975">
        <v>0.99230840045553803</v>
      </c>
      <c r="O26" s="976"/>
      <c r="T26" s="904"/>
    </row>
    <row r="27" spans="1:20" s="903" customFormat="1" ht="18.75" customHeight="1">
      <c r="A27" s="889" t="s">
        <v>54</v>
      </c>
      <c r="B27" s="890">
        <v>5546</v>
      </c>
      <c r="C27" s="939">
        <v>91</v>
      </c>
      <c r="D27" s="921">
        <f t="shared" si="0"/>
        <v>5637</v>
      </c>
      <c r="E27" s="941">
        <v>5350</v>
      </c>
      <c r="F27" s="942">
        <v>287</v>
      </c>
      <c r="G27" s="943">
        <f t="shared" ref="G27:G40" si="4">SUM(E27:F27)</f>
        <v>5637</v>
      </c>
      <c r="H27" s="944">
        <v>0</v>
      </c>
      <c r="I27" s="977">
        <f t="shared" si="3"/>
        <v>0</v>
      </c>
      <c r="J27" s="914">
        <v>0</v>
      </c>
      <c r="K27" s="945">
        <f t="shared" si="2"/>
        <v>0</v>
      </c>
      <c r="L27" s="899"/>
      <c r="M27" s="949"/>
      <c r="N27" s="950">
        <v>0.99523305084745761</v>
      </c>
      <c r="O27" s="951"/>
      <c r="T27" s="904"/>
    </row>
    <row r="28" spans="1:20" s="903" customFormat="1" ht="18.75" customHeight="1">
      <c r="A28" s="905" t="s">
        <v>55</v>
      </c>
      <c r="B28" s="919">
        <v>9420</v>
      </c>
      <c r="C28" s="920">
        <v>826</v>
      </c>
      <c r="D28" s="921">
        <f t="shared" si="0"/>
        <v>10246</v>
      </c>
      <c r="E28" s="922">
        <v>10246</v>
      </c>
      <c r="F28" s="914">
        <v>0</v>
      </c>
      <c r="G28" s="923">
        <f t="shared" si="4"/>
        <v>10246</v>
      </c>
      <c r="H28" s="924">
        <v>0</v>
      </c>
      <c r="I28" s="978">
        <f t="shared" si="3"/>
        <v>0</v>
      </c>
      <c r="J28" s="914">
        <v>0</v>
      </c>
      <c r="K28" s="925">
        <f t="shared" si="2"/>
        <v>0</v>
      </c>
      <c r="L28" s="899"/>
      <c r="M28" s="916"/>
      <c r="N28" s="917">
        <v>1</v>
      </c>
      <c r="O28" s="918"/>
      <c r="T28" s="904"/>
    </row>
    <row r="29" spans="1:20" s="903" customFormat="1" ht="18.75" customHeight="1">
      <c r="A29" s="905" t="s">
        <v>56</v>
      </c>
      <c r="B29" s="919">
        <v>6961</v>
      </c>
      <c r="C29" s="920">
        <v>460</v>
      </c>
      <c r="D29" s="921">
        <f t="shared" si="0"/>
        <v>7421</v>
      </c>
      <c r="E29" s="922">
        <v>7421</v>
      </c>
      <c r="F29" s="914">
        <v>0</v>
      </c>
      <c r="G29" s="923">
        <f t="shared" si="4"/>
        <v>7421</v>
      </c>
      <c r="H29" s="924">
        <v>0</v>
      </c>
      <c r="I29" s="978">
        <f t="shared" si="3"/>
        <v>0</v>
      </c>
      <c r="J29" s="914">
        <v>0</v>
      </c>
      <c r="K29" s="925">
        <f t="shared" si="2"/>
        <v>0</v>
      </c>
      <c r="L29" s="899"/>
      <c r="M29" s="916"/>
      <c r="N29" s="917">
        <v>0.98317435082140969</v>
      </c>
      <c r="O29" s="918"/>
      <c r="T29" s="904"/>
    </row>
    <row r="30" spans="1:20" s="903" customFormat="1" ht="18.75" customHeight="1" thickBot="1">
      <c r="A30" s="926" t="s">
        <v>57</v>
      </c>
      <c r="B30" s="927">
        <v>4843</v>
      </c>
      <c r="C30" s="928">
        <v>501</v>
      </c>
      <c r="D30" s="979">
        <f t="shared" si="0"/>
        <v>5344</v>
      </c>
      <c r="E30" s="957">
        <v>5344</v>
      </c>
      <c r="F30" s="958">
        <v>0</v>
      </c>
      <c r="G30" s="959">
        <f t="shared" si="4"/>
        <v>5344</v>
      </c>
      <c r="H30" s="960">
        <v>0</v>
      </c>
      <c r="I30" s="980">
        <f>D30-G30+H30</f>
        <v>0</v>
      </c>
      <c r="J30" s="958">
        <v>0</v>
      </c>
      <c r="K30" s="981">
        <f t="shared" si="2"/>
        <v>0</v>
      </c>
      <c r="L30" s="899"/>
      <c r="M30" s="936"/>
      <c r="N30" s="937">
        <v>0.98561416451493911</v>
      </c>
      <c r="O30" s="938"/>
      <c r="T30" s="904"/>
    </row>
    <row r="31" spans="1:20" s="903" customFormat="1" ht="18.75" customHeight="1">
      <c r="A31" s="889" t="s">
        <v>58</v>
      </c>
      <c r="B31" s="890">
        <v>2398</v>
      </c>
      <c r="C31" s="939">
        <v>2</v>
      </c>
      <c r="D31" s="892">
        <f t="shared" si="0"/>
        <v>2400</v>
      </c>
      <c r="E31" s="893">
        <v>0</v>
      </c>
      <c r="F31" s="894">
        <v>0</v>
      </c>
      <c r="G31" s="895">
        <f t="shared" si="4"/>
        <v>0</v>
      </c>
      <c r="H31" s="896">
        <v>0</v>
      </c>
      <c r="I31" s="982">
        <f>D31-G31+H31</f>
        <v>2400</v>
      </c>
      <c r="J31" s="894">
        <v>2400</v>
      </c>
      <c r="K31" s="898">
        <f t="shared" si="2"/>
        <v>100</v>
      </c>
      <c r="L31" s="899"/>
      <c r="M31" s="949"/>
      <c r="N31" s="950">
        <v>0.990916597853014</v>
      </c>
      <c r="O31" s="951"/>
      <c r="T31" s="904"/>
    </row>
    <row r="32" spans="1:20" s="903" customFormat="1" ht="18.75" customHeight="1">
      <c r="A32" s="905" t="s">
        <v>59</v>
      </c>
      <c r="B32" s="919">
        <v>3901</v>
      </c>
      <c r="C32" s="920">
        <v>4</v>
      </c>
      <c r="D32" s="921">
        <f t="shared" si="0"/>
        <v>3905</v>
      </c>
      <c r="E32" s="922">
        <v>0</v>
      </c>
      <c r="F32" s="914">
        <v>0</v>
      </c>
      <c r="G32" s="923">
        <f t="shared" si="4"/>
        <v>0</v>
      </c>
      <c r="H32" s="924">
        <v>0</v>
      </c>
      <c r="I32" s="978">
        <f>D32-G32+H32</f>
        <v>3905</v>
      </c>
      <c r="J32" s="914">
        <v>3905</v>
      </c>
      <c r="K32" s="925">
        <f t="shared" si="2"/>
        <v>100</v>
      </c>
      <c r="L32" s="899"/>
      <c r="M32" s="916"/>
      <c r="N32" s="917">
        <v>0.9898605830164765</v>
      </c>
      <c r="O32" s="918"/>
      <c r="T32" s="904"/>
    </row>
    <row r="33" spans="1:20" s="903" customFormat="1" ht="18.75" customHeight="1">
      <c r="A33" s="905" t="s">
        <v>60</v>
      </c>
      <c r="B33" s="919">
        <v>2336</v>
      </c>
      <c r="C33" s="920">
        <v>3</v>
      </c>
      <c r="D33" s="921">
        <f t="shared" si="0"/>
        <v>2339</v>
      </c>
      <c r="E33" s="922">
        <v>0</v>
      </c>
      <c r="F33" s="914">
        <v>0</v>
      </c>
      <c r="G33" s="923">
        <f t="shared" si="4"/>
        <v>0</v>
      </c>
      <c r="H33" s="924">
        <v>0</v>
      </c>
      <c r="I33" s="978">
        <f>D33-G33+H33</f>
        <v>2339</v>
      </c>
      <c r="J33" s="914">
        <v>2339</v>
      </c>
      <c r="K33" s="925">
        <f t="shared" si="2"/>
        <v>100</v>
      </c>
      <c r="L33" s="899"/>
      <c r="M33" s="916"/>
      <c r="N33" s="917">
        <v>0.98858833474218089</v>
      </c>
      <c r="O33" s="918"/>
      <c r="T33" s="904"/>
    </row>
    <row r="34" spans="1:20" s="903" customFormat="1" ht="18.75" customHeight="1">
      <c r="A34" s="905" t="s">
        <v>61</v>
      </c>
      <c r="B34" s="919">
        <v>2542</v>
      </c>
      <c r="C34" s="920">
        <v>12</v>
      </c>
      <c r="D34" s="921">
        <f t="shared" si="0"/>
        <v>2554</v>
      </c>
      <c r="E34" s="922">
        <v>0</v>
      </c>
      <c r="F34" s="914">
        <v>0</v>
      </c>
      <c r="G34" s="923">
        <f t="shared" si="4"/>
        <v>0</v>
      </c>
      <c r="H34" s="924">
        <v>0</v>
      </c>
      <c r="I34" s="978">
        <f t="shared" si="3"/>
        <v>2554</v>
      </c>
      <c r="J34" s="914">
        <v>2554</v>
      </c>
      <c r="K34" s="925">
        <f t="shared" si="2"/>
        <v>100</v>
      </c>
      <c r="L34" s="899"/>
      <c r="M34" s="916"/>
      <c r="N34" s="917">
        <v>0.97967011891062528</v>
      </c>
      <c r="O34" s="918"/>
      <c r="T34" s="904"/>
    </row>
    <row r="35" spans="1:20" s="903" customFormat="1" ht="18.75" customHeight="1" thickBot="1">
      <c r="A35" s="926" t="s">
        <v>62</v>
      </c>
      <c r="B35" s="927">
        <v>3678</v>
      </c>
      <c r="C35" s="928">
        <v>11</v>
      </c>
      <c r="D35" s="929">
        <f t="shared" si="0"/>
        <v>3689</v>
      </c>
      <c r="E35" s="930">
        <v>0</v>
      </c>
      <c r="F35" s="931">
        <v>0</v>
      </c>
      <c r="G35" s="932">
        <f t="shared" si="4"/>
        <v>0</v>
      </c>
      <c r="H35" s="933">
        <v>0</v>
      </c>
      <c r="I35" s="983">
        <f t="shared" si="3"/>
        <v>3689</v>
      </c>
      <c r="J35" s="931">
        <v>3689</v>
      </c>
      <c r="K35" s="935">
        <f t="shared" si="2"/>
        <v>100</v>
      </c>
      <c r="L35" s="899"/>
      <c r="M35" s="936"/>
      <c r="N35" s="937">
        <v>0.98163916977115484</v>
      </c>
      <c r="O35" s="938"/>
      <c r="T35" s="904"/>
    </row>
    <row r="36" spans="1:20" s="903" customFormat="1" ht="18.75" customHeight="1">
      <c r="A36" s="889" t="s">
        <v>63</v>
      </c>
      <c r="B36" s="890">
        <v>9149</v>
      </c>
      <c r="C36" s="939">
        <v>3696</v>
      </c>
      <c r="D36" s="940">
        <f t="shared" si="0"/>
        <v>12845</v>
      </c>
      <c r="E36" s="941">
        <v>5534</v>
      </c>
      <c r="F36" s="942">
        <v>2311</v>
      </c>
      <c r="G36" s="943">
        <f t="shared" si="4"/>
        <v>7845</v>
      </c>
      <c r="H36" s="944">
        <v>0</v>
      </c>
      <c r="I36" s="977">
        <f>D36-G36+H36</f>
        <v>5000</v>
      </c>
      <c r="J36" s="942">
        <v>0</v>
      </c>
      <c r="K36" s="945">
        <f t="shared" si="2"/>
        <v>38.925652004671079</v>
      </c>
      <c r="L36" s="899"/>
      <c r="M36" s="949"/>
      <c r="N36" s="950">
        <v>1</v>
      </c>
      <c r="O36" s="951"/>
      <c r="T36" s="904"/>
    </row>
    <row r="37" spans="1:20" s="903" customFormat="1" ht="18.75" customHeight="1">
      <c r="A37" s="905" t="s">
        <v>64</v>
      </c>
      <c r="B37" s="919">
        <v>2283</v>
      </c>
      <c r="C37" s="920">
        <v>3</v>
      </c>
      <c r="D37" s="921">
        <f t="shared" si="0"/>
        <v>2286</v>
      </c>
      <c r="E37" s="922">
        <v>0</v>
      </c>
      <c r="F37" s="914">
        <v>0</v>
      </c>
      <c r="G37" s="923">
        <f t="shared" si="4"/>
        <v>0</v>
      </c>
      <c r="H37" s="924">
        <v>0</v>
      </c>
      <c r="I37" s="978">
        <f t="shared" si="3"/>
        <v>2286</v>
      </c>
      <c r="J37" s="914">
        <v>2286</v>
      </c>
      <c r="K37" s="925">
        <f t="shared" si="2"/>
        <v>100</v>
      </c>
      <c r="L37" s="899"/>
      <c r="M37" s="916"/>
      <c r="N37" s="917">
        <v>0.98961038961038961</v>
      </c>
      <c r="O37" s="918"/>
      <c r="T37" s="904"/>
    </row>
    <row r="38" spans="1:20" s="903" customFormat="1" ht="18.75" customHeight="1">
      <c r="A38" s="905" t="s">
        <v>65</v>
      </c>
      <c r="B38" s="919">
        <v>10098</v>
      </c>
      <c r="C38" s="920">
        <v>22</v>
      </c>
      <c r="D38" s="921">
        <f t="shared" si="0"/>
        <v>10120</v>
      </c>
      <c r="E38" s="922">
        <v>0</v>
      </c>
      <c r="F38" s="914">
        <v>0</v>
      </c>
      <c r="G38" s="923">
        <f t="shared" si="4"/>
        <v>0</v>
      </c>
      <c r="H38" s="924">
        <v>0</v>
      </c>
      <c r="I38" s="978">
        <f>D38-G38+H38</f>
        <v>10120</v>
      </c>
      <c r="J38" s="914">
        <v>10120</v>
      </c>
      <c r="K38" s="925">
        <f t="shared" si="2"/>
        <v>100</v>
      </c>
      <c r="L38" s="899"/>
      <c r="M38" s="916"/>
      <c r="N38" s="917">
        <v>0.99069995105237396</v>
      </c>
      <c r="O38" s="918"/>
      <c r="T38" s="904"/>
    </row>
    <row r="39" spans="1:20" s="903" customFormat="1" ht="18.75" customHeight="1">
      <c r="A39" s="905" t="s">
        <v>66</v>
      </c>
      <c r="B39" s="919">
        <v>7912</v>
      </c>
      <c r="C39" s="920">
        <v>438</v>
      </c>
      <c r="D39" s="921">
        <f t="shared" si="0"/>
        <v>8350</v>
      </c>
      <c r="E39" s="922">
        <v>8329</v>
      </c>
      <c r="F39" s="914">
        <v>21</v>
      </c>
      <c r="G39" s="923">
        <f t="shared" si="4"/>
        <v>8350</v>
      </c>
      <c r="H39" s="924">
        <v>0</v>
      </c>
      <c r="I39" s="978">
        <f t="shared" si="3"/>
        <v>0</v>
      </c>
      <c r="J39" s="914">
        <v>0</v>
      </c>
      <c r="K39" s="925">
        <f t="shared" si="2"/>
        <v>0</v>
      </c>
      <c r="L39" s="899"/>
      <c r="M39" s="916"/>
      <c r="N39" s="917">
        <v>0.97798079175450925</v>
      </c>
      <c r="O39" s="918"/>
      <c r="T39" s="904"/>
    </row>
    <row r="40" spans="1:20" s="903" customFormat="1" ht="18.75" customHeight="1" thickBot="1">
      <c r="A40" s="926" t="s">
        <v>67</v>
      </c>
      <c r="B40" s="927">
        <v>601</v>
      </c>
      <c r="C40" s="928">
        <v>42</v>
      </c>
      <c r="D40" s="929">
        <f t="shared" si="0"/>
        <v>643</v>
      </c>
      <c r="E40" s="930">
        <v>643</v>
      </c>
      <c r="F40" s="931">
        <v>0</v>
      </c>
      <c r="G40" s="932">
        <f t="shared" si="4"/>
        <v>643</v>
      </c>
      <c r="H40" s="933">
        <v>0</v>
      </c>
      <c r="I40" s="983">
        <f t="shared" si="3"/>
        <v>0</v>
      </c>
      <c r="J40" s="931">
        <v>0</v>
      </c>
      <c r="K40" s="935">
        <f t="shared" si="2"/>
        <v>0</v>
      </c>
      <c r="L40" s="899"/>
      <c r="M40" s="936"/>
      <c r="N40" s="937">
        <v>1</v>
      </c>
      <c r="O40" s="938"/>
      <c r="T40" s="904"/>
    </row>
    <row r="41" spans="1:20" s="903" customFormat="1" ht="18.75" customHeight="1" thickBot="1">
      <c r="A41" s="964" t="s">
        <v>68</v>
      </c>
      <c r="B41" s="965">
        <v>71668</v>
      </c>
      <c r="C41" s="966">
        <v>6111</v>
      </c>
      <c r="D41" s="967">
        <f t="shared" si="0"/>
        <v>77779</v>
      </c>
      <c r="E41" s="984">
        <f>SUM(E27:E40)</f>
        <v>42867</v>
      </c>
      <c r="F41" s="969">
        <v>2619</v>
      </c>
      <c r="G41" s="985">
        <f>SUM(G27:G40)</f>
        <v>45486</v>
      </c>
      <c r="H41" s="971" t="s">
        <v>305</v>
      </c>
      <c r="I41" s="972">
        <f>SUM(I27:I40)</f>
        <v>32293</v>
      </c>
      <c r="J41" s="969">
        <v>27293</v>
      </c>
      <c r="K41" s="973">
        <f t="shared" si="2"/>
        <v>41.518918988415898</v>
      </c>
      <c r="L41" s="899"/>
      <c r="M41" s="974"/>
      <c r="N41" s="975">
        <v>0.99044938812413252</v>
      </c>
      <c r="O41" s="976"/>
      <c r="T41" s="904"/>
    </row>
    <row r="42" spans="1:20" s="903" customFormat="1" ht="18.75" customHeight="1" thickBot="1">
      <c r="A42" s="986" t="s">
        <v>69</v>
      </c>
      <c r="B42" s="987">
        <v>1917136</v>
      </c>
      <c r="C42" s="988">
        <v>79309</v>
      </c>
      <c r="D42" s="989">
        <f t="shared" si="0"/>
        <v>1996445</v>
      </c>
      <c r="E42" s="990">
        <f>SUM(E41,E26)</f>
        <v>51408</v>
      </c>
      <c r="F42" s="991">
        <v>7070</v>
      </c>
      <c r="G42" s="992">
        <f>SUM(G41,G26)</f>
        <v>58478</v>
      </c>
      <c r="H42" s="993">
        <f>SUM(H41,H26)</f>
        <v>45638</v>
      </c>
      <c r="I42" s="994">
        <f>SUM(I41,I26)</f>
        <v>1983605</v>
      </c>
      <c r="J42" s="991">
        <v>148810</v>
      </c>
      <c r="K42" s="995">
        <f t="shared" si="2"/>
        <v>99.356856812985086</v>
      </c>
      <c r="L42" s="899"/>
      <c r="M42" s="996"/>
      <c r="N42" s="997">
        <v>0.9922358450290174</v>
      </c>
      <c r="O42" s="998"/>
      <c r="T42" s="904"/>
    </row>
    <row r="43" spans="1:20" s="691" customFormat="1" ht="15" customHeight="1">
      <c r="L43" s="999"/>
      <c r="T43" s="999"/>
    </row>
    <row r="44" spans="1:20" s="691" customFormat="1" ht="15" customHeight="1">
      <c r="L44" s="999"/>
      <c r="T44" s="999"/>
    </row>
    <row r="45" spans="1:20" ht="16.5" customHeight="1">
      <c r="A45" s="1000"/>
      <c r="B45" s="1000"/>
      <c r="C45" s="1000"/>
    </row>
  </sheetData>
  <mergeCells count="13">
    <mergeCell ref="P8:P9"/>
    <mergeCell ref="Q8:R8"/>
    <mergeCell ref="S8:S9"/>
    <mergeCell ref="Q9:R9"/>
    <mergeCell ref="M4:O4"/>
    <mergeCell ref="K5:K6"/>
    <mergeCell ref="M5:O5"/>
    <mergeCell ref="M6:O6"/>
    <mergeCell ref="B5:B6"/>
    <mergeCell ref="C5:C6"/>
    <mergeCell ref="H5:H6"/>
    <mergeCell ref="I5:I6"/>
    <mergeCell ref="J5:J6"/>
  </mergeCells>
  <phoneticPr fontId="11"/>
  <conditionalFormatting sqref="B7:N42">
    <cfRule type="cellIs" dxfId="19" priority="1" operator="equal">
      <formula>0</formula>
    </cfRule>
  </conditionalFormatting>
  <pageMargins left="0.7" right="0.7" top="0.75" bottom="0.75" header="0.3" footer="0.3"/>
  <pageSetup paperSize="9" scale="73" orientation="portrait" horizontalDpi="1200" verticalDpi="1200" r:id="rId1"/>
  <colBreaks count="1" manualBreakCount="1">
    <brk id="7" max="1048575" man="1"/>
  </colBreaks>
  <ignoredErrors>
    <ignoredError sqref="D26 I26" formula="1"/>
    <ignoredError sqref="H26 H41:H4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14</vt:i4>
      </vt:variant>
    </vt:vector>
  </HeadingPairs>
  <TitlesOfParts>
    <vt:vector size="31" baseType="lpstr">
      <vt:lpstr>表3-1</vt:lpstr>
      <vt:lpstr>表3-2</vt:lpstr>
      <vt:lpstr>表3-3</vt:lpstr>
      <vt:lpstr>表3-4</vt:lpstr>
      <vt:lpstr>表3-5</vt:lpstr>
      <vt:lpstr>表3-6</vt:lpstr>
      <vt:lpstr>表3-7</vt:lpstr>
      <vt:lpstr>表3-8</vt:lpstr>
      <vt:lpstr>表3-9</vt:lpstr>
      <vt:lpstr>表3-10</vt:lpstr>
      <vt:lpstr>表3-11</vt:lpstr>
      <vt:lpstr>表3-12</vt:lpstr>
      <vt:lpstr>表3-12(2)</vt:lpstr>
      <vt:lpstr>表3-13</vt:lpstr>
      <vt:lpstr>表 参考</vt:lpstr>
      <vt:lpstr>表 参考 (2)</vt:lpstr>
      <vt:lpstr>表 参考 (３)</vt:lpstr>
      <vt:lpstr>'表 参考'!Print_Area</vt:lpstr>
      <vt:lpstr>'表 参考 (2)'!Print_Area</vt:lpstr>
      <vt:lpstr>'表3-1'!Print_Area</vt:lpstr>
      <vt:lpstr>'表3-10'!Print_Area</vt:lpstr>
      <vt:lpstr>'表3-11'!Print_Area</vt:lpstr>
      <vt:lpstr>'表3-12'!Print_Area</vt:lpstr>
      <vt:lpstr>'表3-12(2)'!Print_Area</vt:lpstr>
      <vt:lpstr>'表3-13'!Print_Area</vt:lpstr>
      <vt:lpstr>'表3-2'!Print_Area</vt:lpstr>
      <vt:lpstr>'表3-3'!Print_Area</vt:lpstr>
      <vt:lpstr>'表3-5'!Print_Area</vt:lpstr>
      <vt:lpstr>'表3-6'!Print_Area</vt:lpstr>
      <vt:lpstr>'表3-7'!Print_Area</vt:lpstr>
      <vt:lpstr>'表3-8'!Print_Area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2025-03-25T02:50:41Z</dcterms:created>
  <dcterms:modified xsi:type="dcterms:W3CDTF">2025-03-25T05:17:09Z</dcterms:modified>
</cp:coreProperties>
</file>