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0" windowWidth="15315" windowHeight="4755" tabRatio="914"/>
  </bookViews>
  <sheets>
    <sheet name="2011best13" sheetId="68" r:id="rId1"/>
    <sheet name="2011国籍(出身地)別集計" sheetId="69" r:id="rId2"/>
    <sheet name="2010best13" sheetId="67" r:id="rId3"/>
    <sheet name="2010国籍別集計" sheetId="66" r:id="rId4"/>
    <sheet name="2009best13" sheetId="64" r:id="rId5"/>
    <sheet name="2009国籍別集計" sheetId="65" r:id="rId6"/>
    <sheet name="2009.3best13" sheetId="63" r:id="rId7"/>
    <sheet name="2009.3国籍別集計" sheetId="62" r:id="rId8"/>
    <sheet name="2008best13" sheetId="59" r:id="rId9"/>
    <sheet name="2008国籍別集計" sheetId="58" r:id="rId10"/>
    <sheet name="2007best13" sheetId="56" r:id="rId11"/>
    <sheet name="2007国籍別集計" sheetId="57" r:id="rId12"/>
    <sheet name="2006best13" sheetId="55" r:id="rId13"/>
    <sheet name="2006国籍別集計" sheetId="54" r:id="rId14"/>
    <sheet name="2005best13" sheetId="52" r:id="rId15"/>
    <sheet name="2005国籍別" sheetId="53" r:id="rId16"/>
    <sheet name="2004best13" sheetId="42" r:id="rId17"/>
    <sheet name="2004国籍別" sheetId="43" r:id="rId18"/>
    <sheet name="2003best13" sheetId="45" r:id="rId19"/>
    <sheet name="2003国籍別" sheetId="44" r:id="rId20"/>
    <sheet name="2002best13" sheetId="46" r:id="rId21"/>
    <sheet name="2002国籍別" sheetId="47" r:id="rId22"/>
    <sheet name="2001best13" sheetId="48" r:id="rId23"/>
    <sheet name="2001国籍別" sheetId="49" r:id="rId24"/>
    <sheet name="2000best13" sheetId="50" r:id="rId25"/>
    <sheet name="2000国籍別" sheetId="51" r:id="rId26"/>
  </sheets>
  <definedNames>
    <definedName name="_xlnm.Print_Area" localSheetId="24">'2000best13'!#REF!</definedName>
    <definedName name="_xlnm.Print_Area" localSheetId="25">'2000国籍別'!#REF!</definedName>
    <definedName name="_xlnm.Print_Area" localSheetId="22">'2001best13'!#REF!</definedName>
    <definedName name="_xlnm.Print_Area" localSheetId="23">'2001国籍別'!#REF!</definedName>
    <definedName name="_xlnm.Print_Area" localSheetId="20">'2002best13'!#REF!</definedName>
    <definedName name="_xlnm.Print_Area" localSheetId="21">'2002国籍別'!#REF!</definedName>
    <definedName name="_xlnm.Print_Area" localSheetId="18">'2003best13'!#REF!</definedName>
    <definedName name="_xlnm.Print_Area" localSheetId="19">'2003国籍別'!$A$1:$H$52</definedName>
    <definedName name="_xlnm.Print_Area" localSheetId="16">'2004best13'!$A$1:$Q$60</definedName>
    <definedName name="_xlnm.Print_Area" localSheetId="17">'2004国籍別'!$A$1:$H$55</definedName>
    <definedName name="_xlnm.Print_Area" localSheetId="14">'2005best13'!#REF!</definedName>
    <definedName name="_xlnm.Print_Area" localSheetId="15">'2005国籍別'!#REF!</definedName>
    <definedName name="_xlnm.Print_Area" localSheetId="12">'2006best13'!$A$1:$P$58</definedName>
    <definedName name="_xlnm.Print_Area" localSheetId="13">'2006国籍別集計'!$A$1:$H$55</definedName>
    <definedName name="_xlnm.Print_Area" localSheetId="10">'2007best13'!#REF!</definedName>
    <definedName name="_xlnm.Print_Area" localSheetId="11">'2007国籍別集計'!#REF!</definedName>
    <definedName name="_xlnm.Print_Area" localSheetId="8">'2008best13'!$A$1:$P$59</definedName>
    <definedName name="_xlnm.Print_Area" localSheetId="2">'2010best13'!$A$1:$P$58</definedName>
    <definedName name="_xlnm.Print_Area" localSheetId="3">'2010国籍別集計'!$A$1:$H$55</definedName>
    <definedName name="_xlnm.Print_Area" localSheetId="0">'2011best13'!$A$1:$P$58</definedName>
    <definedName name="_xlnm.Print_Area" localSheetId="1">'2011国籍(出身地)別集計'!$A$1:$H$55</definedName>
  </definedNames>
  <calcPr calcId="125725"/>
</workbook>
</file>

<file path=xl/calcChain.xml><?xml version="1.0" encoding="utf-8"?>
<calcChain xmlns="http://schemas.openxmlformats.org/spreadsheetml/2006/main">
  <c r="B6" i="69"/>
  <c r="H25"/>
  <c r="H38"/>
  <c r="B45"/>
  <c r="B5" s="1"/>
  <c r="D49"/>
  <c r="F51"/>
  <c r="C6" i="68"/>
  <c r="G6"/>
  <c r="K6"/>
  <c r="O6"/>
  <c r="C7"/>
  <c r="D7"/>
  <c r="D6" s="1"/>
  <c r="E7"/>
  <c r="E6" s="1"/>
  <c r="F7"/>
  <c r="F6" s="1"/>
  <c r="G7"/>
  <c r="H7"/>
  <c r="H6" s="1"/>
  <c r="I7"/>
  <c r="I6" s="1"/>
  <c r="J7"/>
  <c r="J6" s="1"/>
  <c r="K7"/>
  <c r="L7"/>
  <c r="L6" s="1"/>
  <c r="M7"/>
  <c r="M6" s="1"/>
  <c r="N7"/>
  <c r="N6" s="1"/>
  <c r="O7"/>
  <c r="P7"/>
  <c r="P6" s="1"/>
  <c r="B8"/>
  <c r="P8"/>
  <c r="P9"/>
  <c r="B9" s="1"/>
  <c r="B10"/>
  <c r="P10"/>
  <c r="P11"/>
  <c r="B11" s="1"/>
  <c r="B12"/>
  <c r="P12"/>
  <c r="P13"/>
  <c r="B13" s="1"/>
  <c r="B14"/>
  <c r="P14"/>
  <c r="P15"/>
  <c r="B15" s="1"/>
  <c r="B16"/>
  <c r="P16"/>
  <c r="P17"/>
  <c r="B17" s="1"/>
  <c r="B18"/>
  <c r="P18"/>
  <c r="P19"/>
  <c r="B19" s="1"/>
  <c r="B20"/>
  <c r="P20"/>
  <c r="P21"/>
  <c r="B21" s="1"/>
  <c r="B22"/>
  <c r="P22"/>
  <c r="P23"/>
  <c r="B23" s="1"/>
  <c r="B24"/>
  <c r="P24"/>
  <c r="P25"/>
  <c r="B25" s="1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P57" i="67"/>
  <c r="B57"/>
  <c r="P56"/>
  <c r="B56"/>
  <c r="P55"/>
  <c r="B55"/>
  <c r="P54"/>
  <c r="B54"/>
  <c r="P53"/>
  <c r="B53"/>
  <c r="P52"/>
  <c r="B52"/>
  <c r="P51"/>
  <c r="B51"/>
  <c r="P50"/>
  <c r="B50"/>
  <c r="P49"/>
  <c r="B49"/>
  <c r="P48"/>
  <c r="B48"/>
  <c r="P47"/>
  <c r="B47"/>
  <c r="P46"/>
  <c r="B46"/>
  <c r="P45"/>
  <c r="B45"/>
  <c r="P44"/>
  <c r="B44"/>
  <c r="P43"/>
  <c r="B43"/>
  <c r="P42"/>
  <c r="B42"/>
  <c r="P41"/>
  <c r="B41"/>
  <c r="P40"/>
  <c r="B40"/>
  <c r="P39"/>
  <c r="B39"/>
  <c r="P38"/>
  <c r="B38"/>
  <c r="P37"/>
  <c r="B37"/>
  <c r="P36"/>
  <c r="B36"/>
  <c r="P35"/>
  <c r="B35"/>
  <c r="P34"/>
  <c r="B34"/>
  <c r="P33"/>
  <c r="B33"/>
  <c r="P32"/>
  <c r="B32"/>
  <c r="P31"/>
  <c r="B31"/>
  <c r="P30"/>
  <c r="B30"/>
  <c r="P29"/>
  <c r="B29"/>
  <c r="P28"/>
  <c r="B28"/>
  <c r="P27"/>
  <c r="B27"/>
  <c r="P26"/>
  <c r="B26"/>
  <c r="P25"/>
  <c r="B25"/>
  <c r="P24"/>
  <c r="B24"/>
  <c r="P23"/>
  <c r="B23"/>
  <c r="P22"/>
  <c r="B22"/>
  <c r="P21"/>
  <c r="B21"/>
  <c r="P20"/>
  <c r="B20"/>
  <c r="P19"/>
  <c r="B19"/>
  <c r="P18"/>
  <c r="B18"/>
  <c r="P17"/>
  <c r="B17"/>
  <c r="P16"/>
  <c r="B16"/>
  <c r="P15"/>
  <c r="B15"/>
  <c r="P14"/>
  <c r="B14"/>
  <c r="P13"/>
  <c r="B13"/>
  <c r="P12"/>
  <c r="B12"/>
  <c r="P11"/>
  <c r="B11"/>
  <c r="P10"/>
  <c r="B10"/>
  <c r="P9"/>
  <c r="B9"/>
  <c r="P8"/>
  <c r="B8"/>
  <c r="O7"/>
  <c r="N7"/>
  <c r="M7"/>
  <c r="M6"/>
  <c r="L7"/>
  <c r="L6"/>
  <c r="K7"/>
  <c r="J7"/>
  <c r="I7"/>
  <c r="I6"/>
  <c r="H7"/>
  <c r="H6"/>
  <c r="G7"/>
  <c r="F7"/>
  <c r="E7"/>
  <c r="E6"/>
  <c r="D7"/>
  <c r="D6"/>
  <c r="C7"/>
  <c r="O6"/>
  <c r="N6"/>
  <c r="K6"/>
  <c r="J6"/>
  <c r="G6"/>
  <c r="F6"/>
  <c r="C6"/>
  <c r="F50" i="66"/>
  <c r="D48"/>
  <c r="B45"/>
  <c r="H37"/>
  <c r="H24"/>
  <c r="B6"/>
  <c r="B5"/>
  <c r="B56" i="64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P6"/>
  <c r="O6"/>
  <c r="N6"/>
  <c r="N5"/>
  <c r="M6"/>
  <c r="L6"/>
  <c r="K6"/>
  <c r="J6"/>
  <c r="J5"/>
  <c r="I6"/>
  <c r="H6"/>
  <c r="G6"/>
  <c r="F6"/>
  <c r="F5"/>
  <c r="E6"/>
  <c r="D6"/>
  <c r="C6"/>
  <c r="B6"/>
  <c r="B5"/>
  <c r="P5"/>
  <c r="O5"/>
  <c r="M5"/>
  <c r="L5"/>
  <c r="K5"/>
  <c r="I5"/>
  <c r="H5"/>
  <c r="G5"/>
  <c r="E5"/>
  <c r="D5"/>
  <c r="C5"/>
  <c r="F49" i="65"/>
  <c r="D46"/>
  <c r="B43"/>
  <c r="H36"/>
  <c r="H23"/>
  <c r="B4"/>
  <c r="B3"/>
  <c r="F49" i="62"/>
  <c r="D46"/>
  <c r="B43"/>
  <c r="H36"/>
  <c r="H23"/>
  <c r="B4"/>
  <c r="B3"/>
  <c r="B56" i="63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6"/>
  <c r="B5"/>
  <c r="B8"/>
  <c r="B7"/>
  <c r="P6"/>
  <c r="P5"/>
  <c r="O6"/>
  <c r="N6"/>
  <c r="M6"/>
  <c r="L6"/>
  <c r="L5"/>
  <c r="K6"/>
  <c r="J6"/>
  <c r="I6"/>
  <c r="H6"/>
  <c r="H5"/>
  <c r="G6"/>
  <c r="F6"/>
  <c r="E6"/>
  <c r="D6"/>
  <c r="D5"/>
  <c r="C6"/>
  <c r="O5"/>
  <c r="N5"/>
  <c r="M5"/>
  <c r="K5"/>
  <c r="J5"/>
  <c r="I5"/>
  <c r="G5"/>
  <c r="F5"/>
  <c r="E5"/>
  <c r="C5"/>
  <c r="F51" i="58"/>
  <c r="D48"/>
  <c r="B45"/>
  <c r="B5"/>
  <c r="H38"/>
  <c r="H25"/>
  <c r="B6"/>
  <c r="B58" i="59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8"/>
  <c r="B7"/>
  <c r="B10"/>
  <c r="B9"/>
  <c r="P8"/>
  <c r="O8"/>
  <c r="O7"/>
  <c r="N8"/>
  <c r="M8"/>
  <c r="L8"/>
  <c r="K8"/>
  <c r="K7"/>
  <c r="J8"/>
  <c r="I8"/>
  <c r="H8"/>
  <c r="G8"/>
  <c r="G7"/>
  <c r="F8"/>
  <c r="E8"/>
  <c r="D8"/>
  <c r="C8"/>
  <c r="C7"/>
  <c r="P7"/>
  <c r="N7"/>
  <c r="M7"/>
  <c r="L7"/>
  <c r="J7"/>
  <c r="I7"/>
  <c r="H7"/>
  <c r="F7"/>
  <c r="E7"/>
  <c r="D7"/>
  <c r="B5" i="57"/>
  <c r="B58" i="56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8"/>
  <c r="B7"/>
  <c r="B10"/>
  <c r="B9"/>
  <c r="P8"/>
  <c r="P7"/>
  <c r="O8"/>
  <c r="N8"/>
  <c r="M8"/>
  <c r="L8"/>
  <c r="L7"/>
  <c r="K8"/>
  <c r="J8"/>
  <c r="I8"/>
  <c r="H8"/>
  <c r="H7"/>
  <c r="G8"/>
  <c r="F8"/>
  <c r="E8"/>
  <c r="D8"/>
  <c r="D7"/>
  <c r="C8"/>
  <c r="O7"/>
  <c r="N7"/>
  <c r="M7"/>
  <c r="K7"/>
  <c r="J7"/>
  <c r="I7"/>
  <c r="G7"/>
  <c r="F7"/>
  <c r="E7"/>
  <c r="C7"/>
  <c r="B3" i="51"/>
  <c r="B60" i="48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4"/>
  <c r="B23"/>
  <c r="B22"/>
  <c r="B21"/>
  <c r="B20"/>
  <c r="B19"/>
  <c r="B18"/>
  <c r="B17"/>
  <c r="B16"/>
  <c r="B15"/>
  <c r="B14"/>
  <c r="B13"/>
  <c r="B12"/>
  <c r="B11"/>
  <c r="B10"/>
  <c r="B9"/>
  <c r="B8"/>
  <c r="B7"/>
  <c r="P6"/>
  <c r="P5"/>
  <c r="O6"/>
  <c r="N6"/>
  <c r="M6"/>
  <c r="L6"/>
  <c r="L5"/>
  <c r="K6"/>
  <c r="J6"/>
  <c r="I6"/>
  <c r="H6"/>
  <c r="H5"/>
  <c r="G6"/>
  <c r="F6"/>
  <c r="E6"/>
  <c r="D6"/>
  <c r="D5"/>
  <c r="C6"/>
  <c r="B6"/>
  <c r="O5"/>
  <c r="N5"/>
  <c r="M5"/>
  <c r="K5"/>
  <c r="J5"/>
  <c r="I5"/>
  <c r="G5"/>
  <c r="F5"/>
  <c r="E5"/>
  <c r="C5"/>
  <c r="B3" i="49"/>
  <c r="P60" i="46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4"/>
  <c r="P23"/>
  <c r="P22"/>
  <c r="P21"/>
  <c r="P20"/>
  <c r="P19"/>
  <c r="P18"/>
  <c r="P17"/>
  <c r="P16"/>
  <c r="P15"/>
  <c r="P14"/>
  <c r="P13"/>
  <c r="P12"/>
  <c r="P11"/>
  <c r="P10"/>
  <c r="P9"/>
  <c r="P8"/>
  <c r="P7"/>
  <c r="P6"/>
  <c r="O6"/>
  <c r="N6"/>
  <c r="N5"/>
  <c r="M6"/>
  <c r="L6"/>
  <c r="L5"/>
  <c r="K6"/>
  <c r="J6"/>
  <c r="J5"/>
  <c r="I6"/>
  <c r="H6"/>
  <c r="H5"/>
  <c r="G6"/>
  <c r="F6"/>
  <c r="F5"/>
  <c r="E6"/>
  <c r="D6"/>
  <c r="D5"/>
  <c r="C6"/>
  <c r="B6"/>
  <c r="B5"/>
  <c r="C5"/>
  <c r="E5"/>
  <c r="G5"/>
  <c r="I5"/>
  <c r="K5"/>
  <c r="M5"/>
  <c r="O5"/>
  <c r="B3" i="47"/>
  <c r="P60" i="45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4"/>
  <c r="P23"/>
  <c r="P22"/>
  <c r="P21"/>
  <c r="P20"/>
  <c r="P19"/>
  <c r="P18"/>
  <c r="P17"/>
  <c r="P16"/>
  <c r="P15"/>
  <c r="P14"/>
  <c r="P13"/>
  <c r="P12"/>
  <c r="P11"/>
  <c r="P10"/>
  <c r="P6"/>
  <c r="P9"/>
  <c r="P8"/>
  <c r="P7"/>
  <c r="O6"/>
  <c r="N6"/>
  <c r="N5"/>
  <c r="M6"/>
  <c r="L6"/>
  <c r="L5"/>
  <c r="K6"/>
  <c r="J6"/>
  <c r="J5"/>
  <c r="I6"/>
  <c r="H6"/>
  <c r="H5"/>
  <c r="G6"/>
  <c r="F6"/>
  <c r="F5"/>
  <c r="E6"/>
  <c r="D6"/>
  <c r="D5"/>
  <c r="C6"/>
  <c r="B6"/>
  <c r="B5"/>
  <c r="C5"/>
  <c r="E5"/>
  <c r="G5"/>
  <c r="I5"/>
  <c r="K5"/>
  <c r="M5"/>
  <c r="O5"/>
  <c r="B3" i="44"/>
  <c r="B6" i="42"/>
  <c r="C6"/>
  <c r="C5"/>
  <c r="D6"/>
  <c r="E6"/>
  <c r="F6"/>
  <c r="G6"/>
  <c r="G5"/>
  <c r="H6"/>
  <c r="I6"/>
  <c r="J6"/>
  <c r="K6"/>
  <c r="K5"/>
  <c r="L6"/>
  <c r="M6"/>
  <c r="N6"/>
  <c r="O6"/>
  <c r="O5"/>
  <c r="B5"/>
  <c r="D5"/>
  <c r="E5"/>
  <c r="F5"/>
  <c r="H5"/>
  <c r="I5"/>
  <c r="J5"/>
  <c r="L5"/>
  <c r="M5"/>
  <c r="N5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26"/>
  <c r="P25"/>
  <c r="P9"/>
  <c r="P10"/>
  <c r="P11"/>
  <c r="P12"/>
  <c r="P13"/>
  <c r="P14"/>
  <c r="P15"/>
  <c r="P16"/>
  <c r="P17"/>
  <c r="P18"/>
  <c r="P19"/>
  <c r="P20"/>
  <c r="P21"/>
  <c r="P22"/>
  <c r="P23"/>
  <c r="P24"/>
  <c r="P8"/>
  <c r="P7"/>
  <c r="B3" i="43"/>
  <c r="B7" i="67"/>
  <c r="B6"/>
  <c r="P7"/>
  <c r="P6"/>
  <c r="P5" i="45"/>
  <c r="B5" i="48"/>
  <c r="P5" i="42"/>
  <c r="P5" i="46"/>
  <c r="P6" i="42"/>
  <c r="B7" i="68" l="1"/>
  <c r="B6" s="1"/>
</calcChain>
</file>

<file path=xl/sharedStrings.xml><?xml version="1.0" encoding="utf-8"?>
<sst xmlns="http://schemas.openxmlformats.org/spreadsheetml/2006/main" count="3529" uniqueCount="1650">
  <si>
    <t>ｵｰｽﾄﾗﾘｱ</t>
    <phoneticPr fontId="2" type="Hiragana"/>
  </si>
  <si>
    <t>ﾀｲ</t>
    <phoneticPr fontId="2" type="Hiragana"/>
  </si>
  <si>
    <t>ｱﾝﾄﾞﾗ</t>
    <phoneticPr fontId="2" type="Hiragana"/>
  </si>
  <si>
    <t>ｾｰｼｪﾙ</t>
    <phoneticPr fontId="2" type="Hiragana"/>
  </si>
  <si>
    <t>ﾌｨｼﾞｰ</t>
    <phoneticPr fontId="2" type="Hiragana"/>
  </si>
  <si>
    <t>ﾄﾙｺ</t>
    <phoneticPr fontId="2" type="Hiragana"/>
  </si>
  <si>
    <t>ｸﾞﾙｼﾞｱ</t>
    <phoneticPr fontId="2" type="Hiragana"/>
  </si>
  <si>
    <t>ﾀﾝｻﾞﾆｱ</t>
    <phoneticPr fontId="2" type="Hiragana"/>
  </si>
  <si>
    <t>ｷﾘﾊﾞｽ</t>
    <phoneticPr fontId="2" type="Hiragana"/>
  </si>
  <si>
    <t>ﾍﾞﾄﾅﾑ</t>
    <phoneticPr fontId="2" type="Hiragana"/>
  </si>
  <si>
    <t>ｽﾛﾍﾞﾆｱ</t>
    <phoneticPr fontId="2" type="Hiragana"/>
  </si>
  <si>
    <t>ﾄｰｺﾞ</t>
    <phoneticPr fontId="2" type="Hiragana"/>
  </si>
  <si>
    <t>ﾏｰｼｬﾙ</t>
    <phoneticPr fontId="2" type="Hiragana"/>
  </si>
  <si>
    <t>ｲｴﾒﾝ</t>
    <phoneticPr fontId="2" type="Hiragana"/>
  </si>
  <si>
    <t>ｽﾛﾊﾞｷｱ</t>
    <phoneticPr fontId="2" type="Hiragana"/>
  </si>
  <si>
    <t>ﾁｭﾆｼﾞｱ</t>
    <phoneticPr fontId="2" type="Hiragana"/>
  </si>
  <si>
    <t>ﾐｸﾛﾈｼｱ</t>
    <phoneticPr fontId="2" type="Hiragana"/>
  </si>
  <si>
    <t>ﾊﾟﾚｽﾁﾅ</t>
    <phoneticPr fontId="2" type="Hiragana"/>
  </si>
  <si>
    <t>ﾎﾞｽﾆｱ･ﾍﾙﾂｪｺﾋﾞﾅ</t>
    <phoneticPr fontId="2" type="Hiragana"/>
  </si>
  <si>
    <t>ｳｶﾞﾝﾀﾞ</t>
    <phoneticPr fontId="2" type="Hiragana"/>
  </si>
  <si>
    <t>ﾆｭｰｼﾞｰﾗﾝﾄﾞ</t>
    <phoneticPr fontId="2" type="Hiragana"/>
  </si>
  <si>
    <t>ヨーロッパ</t>
    <phoneticPr fontId="2" type="Hiragana"/>
  </si>
  <si>
    <t>ｻﾞﾝﾋﾞｱ</t>
    <phoneticPr fontId="2" type="Hiragana"/>
  </si>
  <si>
    <t>ｿﾛﾓﾝ</t>
    <phoneticPr fontId="2" type="Hiragana"/>
  </si>
  <si>
    <t>ﾌﾞﾙｶﾞﾘｱ</t>
    <phoneticPr fontId="2" type="Hiragana"/>
  </si>
  <si>
    <t>ｱﾙｼﾞｪﾘｱ</t>
    <phoneticPr fontId="2" type="Hiragana"/>
  </si>
  <si>
    <t>ｼﾞﾝﾊﾞﾌﾞｴ</t>
    <phoneticPr fontId="2" type="Hiragana"/>
  </si>
  <si>
    <t>ﾄﾝｶﾞ</t>
    <phoneticPr fontId="2" type="Hiragana"/>
  </si>
  <si>
    <t>ﾍﾞﾗﾙｰｼ</t>
    <phoneticPr fontId="2" type="Hiragana"/>
  </si>
  <si>
    <t>ﾌﾞﾙﾝｼﾞ</t>
    <phoneticPr fontId="2" type="Hiragana"/>
  </si>
  <si>
    <t>ｱﾝｺﾞﾗ</t>
    <phoneticPr fontId="2" type="Hiragana"/>
  </si>
  <si>
    <t>ﾊﾞﾇｱﾂ</t>
    <phoneticPr fontId="2" type="Hiragana"/>
  </si>
  <si>
    <t>ｸﾛｱﾁｱ</t>
    <phoneticPr fontId="2" type="Hiragana"/>
  </si>
  <si>
    <t>ﾎﾞﾂﾜﾅ</t>
    <phoneticPr fontId="2" type="Hiragana"/>
  </si>
  <si>
    <t>ｻﾓｱ</t>
    <phoneticPr fontId="2" type="Hiragana"/>
  </si>
  <si>
    <t>ﾁｪｺ</t>
    <phoneticPr fontId="2" type="Hiragana"/>
  </si>
  <si>
    <t>ｶﾒﾙｰﾝ</t>
    <phoneticPr fontId="2" type="Hiragana"/>
  </si>
  <si>
    <t>ﾊﾞﾙﾊﾞﾄﾞｽ</t>
    <phoneticPr fontId="2" type="Hiragana"/>
  </si>
  <si>
    <t>ﾂﾊﾞﾙ</t>
    <phoneticPr fontId="2" type="Hiragana"/>
  </si>
  <si>
    <t>ﾃﾞﾝﾏｰｸ</t>
    <phoneticPr fontId="2" type="Hiragana"/>
  </si>
  <si>
    <t>ｴｽﾄﾆｱ</t>
    <phoneticPr fontId="2" type="Hiragana"/>
  </si>
  <si>
    <t>ﾁｬﾄﾞ</t>
    <phoneticPr fontId="2" type="Hiragana"/>
  </si>
  <si>
    <t>ﾍﾞﾘｰｽﾞ</t>
    <phoneticPr fontId="2" type="Hiragana"/>
  </si>
  <si>
    <t>外国人登録者市(区)町村別主要国籍別人員調査表（２００９（平成２１）年１２月３１日現在）</t>
    <rPh sb="0" eb="3">
      <t>ガイコクジン</t>
    </rPh>
    <rPh sb="3" eb="6">
      <t>トウロクシャ</t>
    </rPh>
    <rPh sb="6" eb="7">
      <t>シ</t>
    </rPh>
    <rPh sb="8" eb="9">
      <t>ク</t>
    </rPh>
    <rPh sb="10" eb="12">
      <t>チョウソン</t>
    </rPh>
    <rPh sb="12" eb="13">
      <t>ベツ</t>
    </rPh>
    <rPh sb="13" eb="15">
      <t>シュヨウ</t>
    </rPh>
    <rPh sb="15" eb="18">
      <t>コクセキベツ</t>
    </rPh>
    <rPh sb="18" eb="20">
      <t>ジンイン</t>
    </rPh>
    <rPh sb="20" eb="22">
      <t>チョウサヒョウ</t>
    </rPh>
    <rPh sb="22" eb="23">
      <t>ヒョウ</t>
    </rPh>
    <rPh sb="29" eb="31">
      <t>ヘイセイ</t>
    </rPh>
    <rPh sb="34" eb="35">
      <t>ネン</t>
    </rPh>
    <rPh sb="37" eb="38">
      <t>ガツ</t>
    </rPh>
    <rPh sb="40" eb="41">
      <t>ニチ</t>
    </rPh>
    <rPh sb="41" eb="43">
      <t>ゲンザイ</t>
    </rPh>
    <phoneticPr fontId="3"/>
  </si>
  <si>
    <t>ﾌｨﾘﾋﾟﾝ</t>
    <phoneticPr fontId="3" type="Hiragana" alignment="center"/>
  </si>
  <si>
    <t>ﾌﾞﾗｼﾞﾙ</t>
    <phoneticPr fontId="3" type="Hiragana" alignment="center"/>
  </si>
  <si>
    <t>ﾍﾟﾙ-</t>
    <phoneticPr fontId="3" type="Hiragana" alignment="center"/>
  </si>
  <si>
    <t>ﾍﾞﾄﾅﾑ</t>
    <phoneticPr fontId="3" type="Hiragana" alignment="center"/>
  </si>
  <si>
    <t>米国</t>
    <phoneticPr fontId="3" type="Hiragana" alignment="center"/>
  </si>
  <si>
    <t>ﾀｲ</t>
    <phoneticPr fontId="3" type="Hiragana" alignment="center"/>
  </si>
  <si>
    <t>ｲﾝﾄﾞ</t>
    <phoneticPr fontId="3"/>
  </si>
  <si>
    <t>英国</t>
    <phoneticPr fontId="3" type="Hiragana" alignment="center"/>
  </si>
  <si>
    <t>ｲﾝﾄﾞﾈｼｱ</t>
    <phoneticPr fontId="3"/>
  </si>
  <si>
    <t>ｶﾝﾎﾞｼﾞｱ</t>
    <phoneticPr fontId="3" type="Hiragana" alignment="center"/>
  </si>
  <si>
    <t>ﾗｵｽ</t>
    <phoneticPr fontId="3"/>
  </si>
  <si>
    <t>150カ国</t>
    <phoneticPr fontId="3"/>
  </si>
  <si>
    <t>県合計</t>
    <phoneticPr fontId="3" type="Hiragana" alignment="center"/>
  </si>
  <si>
    <t>横浜市</t>
    <phoneticPr fontId="3" type="Hiragana" alignment="center"/>
  </si>
  <si>
    <t xml:space="preserve"> 神奈川区</t>
    <phoneticPr fontId="3" type="Hiragana" alignment="center"/>
  </si>
  <si>
    <t xml:space="preserve"> 西区</t>
    <phoneticPr fontId="3" type="Hiragana" alignment="center"/>
  </si>
  <si>
    <t xml:space="preserve"> 中区</t>
    <phoneticPr fontId="3" type="Hiragana" alignment="center"/>
  </si>
  <si>
    <t xml:space="preserve"> 南区</t>
    <phoneticPr fontId="3" type="Hiragana" alignment="center"/>
  </si>
  <si>
    <t xml:space="preserve"> 港南区</t>
    <phoneticPr fontId="3" type="Hiragana" alignment="center"/>
  </si>
  <si>
    <t xml:space="preserve"> 保土ヶ谷区</t>
    <phoneticPr fontId="3" type="Hiragana" alignment="center"/>
  </si>
  <si>
    <t xml:space="preserve"> 旭区</t>
    <phoneticPr fontId="3" type="Hiragana" alignment="center"/>
  </si>
  <si>
    <t xml:space="preserve"> 磯子区</t>
    <phoneticPr fontId="3" type="Hiragana" alignment="center"/>
  </si>
  <si>
    <t xml:space="preserve"> 金沢区</t>
    <phoneticPr fontId="3" type="Hiragana" alignment="center"/>
  </si>
  <si>
    <t xml:space="preserve"> 港北区</t>
    <phoneticPr fontId="3" type="Hiragana" alignment="center"/>
  </si>
  <si>
    <t xml:space="preserve"> 緑区</t>
    <phoneticPr fontId="3" type="Hiragana" alignment="center"/>
  </si>
  <si>
    <t xml:space="preserve"> 青葉区</t>
    <phoneticPr fontId="3" type="Hiragana" alignment="center"/>
  </si>
  <si>
    <t xml:space="preserve"> 都筑区</t>
    <phoneticPr fontId="3" type="Hiragana" alignment="center"/>
  </si>
  <si>
    <t xml:space="preserve"> 戸塚区</t>
    <phoneticPr fontId="3" type="Hiragana" alignment="center"/>
  </si>
  <si>
    <t xml:space="preserve"> 栄区</t>
    <phoneticPr fontId="3" type="Hiragana" alignment="center"/>
  </si>
  <si>
    <t xml:space="preserve"> 泉区</t>
    <phoneticPr fontId="3" type="Hiragana" alignment="center"/>
  </si>
  <si>
    <t xml:space="preserve"> 瀬谷区</t>
    <phoneticPr fontId="3" type="Hiragana" alignment="center"/>
  </si>
  <si>
    <t>川崎市</t>
    <phoneticPr fontId="3" type="Hiragana" alignment="center"/>
  </si>
  <si>
    <t>横須賀市</t>
    <phoneticPr fontId="3" type="Hiragana" alignment="center"/>
  </si>
  <si>
    <t>平塚市</t>
    <phoneticPr fontId="3" type="Hiragana" alignment="center"/>
  </si>
  <si>
    <t>鎌倉市</t>
    <phoneticPr fontId="3" type="Hiragana" alignment="center"/>
  </si>
  <si>
    <t>藤沢市</t>
    <phoneticPr fontId="3" type="Hiragana" alignment="center"/>
  </si>
  <si>
    <t>小田原市</t>
    <phoneticPr fontId="3" type="Hiragana" alignment="center"/>
  </si>
  <si>
    <t>茅ヶ崎市</t>
    <phoneticPr fontId="3" type="Hiragana" alignment="center"/>
  </si>
  <si>
    <t>逗子市</t>
    <phoneticPr fontId="3" type="Hiragana" alignment="center"/>
  </si>
  <si>
    <t>相模原市</t>
    <phoneticPr fontId="3" type="Hiragana" alignment="center"/>
  </si>
  <si>
    <t>三浦市</t>
    <phoneticPr fontId="3" type="Hiragana" alignment="center"/>
  </si>
  <si>
    <t>秦野市</t>
    <phoneticPr fontId="3" type="Hiragana" alignment="center"/>
  </si>
  <si>
    <t>厚木市</t>
    <phoneticPr fontId="3" type="Hiragana" alignment="center"/>
  </si>
  <si>
    <t>大和市</t>
    <phoneticPr fontId="3" type="Hiragana" alignment="center"/>
  </si>
  <si>
    <t>伊勢原市</t>
    <phoneticPr fontId="3" type="Hiragana" alignment="center"/>
  </si>
  <si>
    <t>海老名市</t>
    <phoneticPr fontId="3" type="Hiragana" alignment="center"/>
  </si>
  <si>
    <t>座間市</t>
    <phoneticPr fontId="3" type="Hiragana" alignment="center"/>
  </si>
  <si>
    <t>南足柄市</t>
    <phoneticPr fontId="3" type="Hiragana" alignment="center"/>
  </si>
  <si>
    <t>綾瀬市</t>
    <phoneticPr fontId="3" type="Hiragana" alignment="center"/>
  </si>
  <si>
    <t>葉山町</t>
    <phoneticPr fontId="3" type="Hiragana" alignment="center"/>
  </si>
  <si>
    <t>寒川町</t>
    <phoneticPr fontId="3" type="Hiragana" alignment="center"/>
  </si>
  <si>
    <t>大磯町</t>
    <phoneticPr fontId="3" type="Hiragana" alignment="center"/>
  </si>
  <si>
    <t>二宮町</t>
    <phoneticPr fontId="3" type="Hiragana" alignment="center"/>
  </si>
  <si>
    <t>中井町</t>
    <phoneticPr fontId="3" type="Hiragana" alignment="center"/>
  </si>
  <si>
    <t>大井町</t>
    <phoneticPr fontId="3" type="Hiragana" alignment="center"/>
  </si>
  <si>
    <t>松田町</t>
    <phoneticPr fontId="3" type="Hiragana" alignment="center"/>
  </si>
  <si>
    <t>山北町</t>
    <phoneticPr fontId="3" type="Hiragana" alignment="center"/>
  </si>
  <si>
    <t>開成町</t>
    <phoneticPr fontId="3" type="Hiragana" alignment="center"/>
  </si>
  <si>
    <t>箱根町</t>
    <phoneticPr fontId="3" type="Hiragana" alignment="center"/>
  </si>
  <si>
    <t>真鶴町</t>
    <phoneticPr fontId="3" type="Hiragana" alignment="center"/>
  </si>
  <si>
    <t>湯河原町</t>
    <phoneticPr fontId="3" type="Hiragana" alignment="center"/>
  </si>
  <si>
    <t>愛川町</t>
    <phoneticPr fontId="3" type="Hiragana" alignment="center"/>
  </si>
  <si>
    <t>清川村</t>
    <phoneticPr fontId="3" type="Hiragana" alignment="center"/>
  </si>
  <si>
    <t xml:space="preserve"> 全国籍合計</t>
  </si>
  <si>
    <t>赤道ｷﾞﾆｱ</t>
  </si>
  <si>
    <t>ｱﾌｶﾞﾆｽﾀﾝ</t>
  </si>
  <si>
    <t>ｴﾘﾄﾘｱ</t>
  </si>
  <si>
    <t>ｱﾙﾊﾞﾆｱ</t>
  </si>
  <si>
    <t>ｴｽﾄﾆｱ</t>
  </si>
  <si>
    <t>ﾏﾘ</t>
  </si>
  <si>
    <t>ｱﾙｼﾞｪﾘｱ</t>
  </si>
  <si>
    <t>ﾏﾙﾀ</t>
  </si>
  <si>
    <t>ｽ-ﾀﾞﾝ</t>
  </si>
  <si>
    <t>ｱﾝﾄﾞﾗ</t>
  </si>
  <si>
    <t>ﾌｨｼﾞ-</t>
  </si>
  <si>
    <t>ｽﾘﾅﾑ</t>
  </si>
  <si>
    <t>ｱﾝｺﾞﾗ</t>
  </si>
  <si>
    <t>ﾌｨﾝﾗﾝﾄﾞ</t>
  </si>
  <si>
    <t>ﾓ-ﾘﾀﾆｱ</t>
  </si>
  <si>
    <t>ｽﾜｼﾞﾗﾝﾄﾞ</t>
  </si>
  <si>
    <t>ﾌﾗﾝｽ</t>
  </si>
  <si>
    <t>ﾓ-ﾘｼｬｽ</t>
  </si>
  <si>
    <t>ｽｳｪ-ﾃﾞﾝ</t>
  </si>
  <si>
    <t>ｶﾞﾎﾞﾝ</t>
  </si>
  <si>
    <t>ﾒｷｼｺ</t>
  </si>
  <si>
    <t>ｽｲｽ</t>
  </si>
  <si>
    <t>ｱﾙﾒﾆｱ</t>
  </si>
  <si>
    <t>ｶﾞﾝﾋﾞｱ</t>
  </si>
  <si>
    <t>ｼﾘｱ</t>
  </si>
  <si>
    <t>ｵ-ｽﾄﾗﾘｱ</t>
  </si>
  <si>
    <t>ｸﾞﾙｼﾞｱ</t>
  </si>
  <si>
    <t>ﾀｼﾞｷｽﾀﾝ</t>
  </si>
  <si>
    <t>ｵ-ｽﾄﾘｱ</t>
  </si>
  <si>
    <t>ﾄﾞｲﾂ</t>
  </si>
  <si>
    <t>ﾓﾅｺ</t>
  </si>
  <si>
    <t>ﾀﾝｻﾞﾆｱ</t>
  </si>
  <si>
    <t>ｶﾞ-ﾅ</t>
  </si>
  <si>
    <t>ﾓﾝｺﾞﾙ</t>
  </si>
  <si>
    <t>ﾀｲ</t>
  </si>
  <si>
    <t>ﾊﾞﾊﾏ</t>
  </si>
  <si>
    <t>ﾓﾛｯｺ</t>
  </si>
  <si>
    <t>ｸﾞﾚﾅﾀﾞ</t>
  </si>
  <si>
    <t>ﾓｻﾞﾝﾋﾞ-ｸ</t>
  </si>
  <si>
    <t>ﾄﾝｶﾞ</t>
  </si>
  <si>
    <t>ﾅﾐﾋﾞｱ</t>
  </si>
  <si>
    <t>ﾊﾞﾙﾊﾞﾄﾞｽ</t>
  </si>
  <si>
    <t>ｷﾞﾆｱ</t>
  </si>
  <si>
    <t>ﾅｳﾙ</t>
  </si>
  <si>
    <t>ﾍﾞﾗﾙ-ｼ</t>
  </si>
  <si>
    <t>ﾈﾊﾟ-ﾙ</t>
  </si>
  <si>
    <t>ﾄﾙｺ</t>
  </si>
  <si>
    <t>ﾍﾞﾙｷﾞ-</t>
  </si>
  <si>
    <t>ｶﾞｲｱﾅ</t>
  </si>
  <si>
    <t>ﾍﾞﾘ-ｽﾞ</t>
  </si>
  <si>
    <t>ﾍﾞﾅﾝ</t>
  </si>
  <si>
    <t>ｳｶﾞﾝﾀﾞ</t>
  </si>
  <si>
    <t>ﾌﾞ-ﾀﾝ</t>
  </si>
  <si>
    <t>ﾊﾝｶﾞﾘ-</t>
  </si>
  <si>
    <t>ﾆｼﾞｪ-ﾙ</t>
  </si>
  <si>
    <t>ｱｲｽﾗﾝﾄﾞ</t>
  </si>
  <si>
    <t>ﾅｲｼﾞｪﾘｱ</t>
  </si>
  <si>
    <t>ﾎﾞﾂﾜﾅ</t>
  </si>
  <si>
    <t>ｲﾝﾄﾞ</t>
  </si>
  <si>
    <t>ﾌﾞﾗｼﾞﾙ</t>
  </si>
  <si>
    <t>ｲﾝﾄﾞﾈｼｱ</t>
  </si>
  <si>
    <t>ｵﾏ-ﾝ</t>
  </si>
  <si>
    <t>ﾌﾞﾙﾈｲ</t>
  </si>
  <si>
    <t>ｲﾗﾝ</t>
  </si>
  <si>
    <t>ﾊﾟｷｽﾀﾝ</t>
  </si>
  <si>
    <t>ﾌﾞﾙｶﾞﾘｱ</t>
  </si>
  <si>
    <t>ｲﾗｸ</t>
  </si>
  <si>
    <t>ｱｲﾙﾗﾝﾄﾞ</t>
  </si>
  <si>
    <t>ｲｽﾗｴﾙ</t>
  </si>
  <si>
    <t>ｶﾒﾙ-ﾝ</t>
  </si>
  <si>
    <t>ｲﾀﾘｱ</t>
  </si>
  <si>
    <t>ﾍﾟﾙ-</t>
  </si>
  <si>
    <t>ｶﾅﾀﾞ</t>
  </si>
  <si>
    <t>ﾌｨﾘﾋﾟﾝ</t>
  </si>
  <si>
    <t>ﾎﾟ-ﾗﾝﾄﾞ</t>
  </si>
  <si>
    <t>中央ｱﾌﾘｶ</t>
  </si>
  <si>
    <t>ﾎﾟﾙﾄｶﾞﾙ</t>
  </si>
  <si>
    <t>ｶｻﾞﾌｽﾀﾝ</t>
  </si>
  <si>
    <t>ﾁﾘ</t>
  </si>
  <si>
    <t>ｹﾆｱ</t>
  </si>
  <si>
    <t>ﾙ-ﾏﾆｱ</t>
  </si>
  <si>
    <t>ｲｴﾒﾝ</t>
  </si>
  <si>
    <t>中国</t>
  </si>
  <si>
    <t>ｷﾘﾊﾞｽ</t>
  </si>
  <si>
    <t>ｺﾛﾝﾋﾞｱ</t>
  </si>
  <si>
    <t>ﾙﾜﾝﾀﾞ</t>
  </si>
  <si>
    <t>ｺﾓﾛ</t>
  </si>
  <si>
    <t>ｻﾞﾝﾋﾞｱ</t>
  </si>
  <si>
    <t>ｼﾞﾝﾊﾞﾌﾞｴ</t>
  </si>
  <si>
    <t>ﾗｵｽ</t>
  </si>
  <si>
    <t>無国籍</t>
  </si>
  <si>
    <t>ｸﾛｱﾁｱ</t>
  </si>
  <si>
    <t>ｷｭ-ﾊﾞ</t>
  </si>
  <si>
    <t>ﾚﾊﾞﾉﾝ</t>
  </si>
  <si>
    <t>ｾﾈｶﾞﾙ</t>
  </si>
  <si>
    <t>ﾚｿﾄ</t>
  </si>
  <si>
    <t>ﾘﾍﾞﾘｱ</t>
  </si>
  <si>
    <t>ﾃﾞﾝﾏ-ｸ</t>
  </si>
  <si>
    <t>ﾘﾋﾞｱ</t>
  </si>
  <si>
    <t>ｼﾝｶﾞﾎﾟ-ﾙ</t>
  </si>
  <si>
    <t>ﾄﾞﾐﾆｶ</t>
  </si>
  <si>
    <t>ﾘﾄｱﾆｱ</t>
  </si>
  <si>
    <t>ｿﾛﾓﾝ</t>
  </si>
  <si>
    <t>ｴｸｱﾄﾞﾙ</t>
  </si>
  <si>
    <t>ﾏｹﾄﾞﾆｱ</t>
  </si>
  <si>
    <t>ｿﾏﾘｱ</t>
  </si>
  <si>
    <t>ｴｼﾞﾌﾟﾄ</t>
  </si>
  <si>
    <t>ﾏﾀﾞｶﾞｽｶﾙ</t>
  </si>
  <si>
    <t>ﾏﾗｳｲ</t>
  </si>
  <si>
    <t>ｽﾍﾟｲﾝ</t>
  </si>
  <si>
    <t>ﾏ-ｼｬﾙ</t>
  </si>
  <si>
    <t>ﾐｸﾛﾈｼｱ</t>
  </si>
  <si>
    <t>ﾊﾟﾅﾏ</t>
  </si>
  <si>
    <t>英国</t>
  </si>
  <si>
    <t>米国</t>
  </si>
  <si>
    <t>ｳｸﾗｲﾅ</t>
  </si>
  <si>
    <t>ｻﾓｱ</t>
  </si>
  <si>
    <t>ｽﾛﾍﾞﾆｱ</t>
  </si>
  <si>
    <t>ｴﾙｻﾙﾊﾞﾄﾞﾙ</t>
  </si>
  <si>
    <t>ﾏﾚｰｼｱ</t>
  </si>
  <si>
    <t>南ｱﾌﾘｶ共和国</t>
  </si>
  <si>
    <t>ﾓﾙﾃﾞｨﾌﾞ</t>
  </si>
  <si>
    <t>ｽﾘﾗﾝｶ</t>
  </si>
  <si>
    <t>ｱﾝﾃｨｸﾞｱ･ﾊﾞ-ﾌﾞ-ﾀﾞ</t>
  </si>
  <si>
    <t>ｴﾁｵﾋﾟｱ</t>
  </si>
  <si>
    <t>ｾﾝﾄｸﾘｽﾄﾌｧ-･ﾈｰｳﾞｨｽ</t>
  </si>
  <si>
    <t>ｱﾙｾﾞﾝﾁﾝ</t>
  </si>
  <si>
    <t>ｾﾝﾄﾋﾞﾝｾﾝﾄ</t>
  </si>
  <si>
    <t>ｱｾﾞﾙﾊﾞｲｼﾞｬﾝ</t>
  </si>
  <si>
    <t>ﾓﾙﾄﾞﾊﾞ</t>
  </si>
  <si>
    <t>ﾊﾞｰﾚ-ﾝ</t>
  </si>
  <si>
    <t>ﾊﾞﾝｸﾞﾗﾃﾞｼｭ</t>
  </si>
  <si>
    <t>ｷﾞﾘｼｬ</t>
  </si>
  <si>
    <t>ｸﾞｱﾃﾏﾗ</t>
  </si>
  <si>
    <t>ﾄ-ｺﾞ</t>
  </si>
  <si>
    <t>ｷﾞﾆｱﾋﾞｻｳ</t>
  </si>
  <si>
    <t>ﾄﾘﾆﾀﾞｰﾄﾞ･ﾄﾊﾞｺﾞ</t>
  </si>
  <si>
    <t>ﾁｭﾆｼﾞｱ</t>
  </si>
  <si>
    <t>ﾎﾞﾘﾋﾞｱ</t>
  </si>
  <si>
    <t>ﾊｲﾁ</t>
  </si>
  <si>
    <t>ﾆｭ-ｼﾞ-ﾗﾝﾄﾞ</t>
  </si>
  <si>
    <t>ﾎﾞｽﾆｱ・ﾍﾙﾂｪｺﾞﾋﾞﾅ</t>
  </si>
  <si>
    <t>ﾎﾝｼﾞｭﾗｽ</t>
  </si>
  <si>
    <t>ﾆｶﾗｸﾞｱ</t>
  </si>
  <si>
    <t>ﾄﾙｸﾒﾆｽﾀﾝ</t>
  </si>
  <si>
    <t>ﾂﾊﾞﾙ</t>
  </si>
  <si>
    <t>ﾉﾙｳｪ-</t>
  </si>
  <si>
    <t>ﾐｬﾝﾏ-</t>
  </si>
  <si>
    <t>ｱﾗﾌﾞ首長国連邦</t>
  </si>
  <si>
    <t>ﾌﾞﾙｷﾅﾌｧｿ</t>
  </si>
  <si>
    <t>ﾌﾞﾙﾝｼﾞ</t>
  </si>
  <si>
    <t>ﾊﾟﾗｵ</t>
  </si>
  <si>
    <t>ｶﾝﾎﾞｼﾞｱ</t>
  </si>
  <si>
    <t>ﾊﾟﾌﾟｱﾆｭ-ｷﾞﾆｱ</t>
  </si>
  <si>
    <t>ｳﾙｸﾞｱｲ</t>
  </si>
  <si>
    <t>ﾊﾟﾗｸﾞｱｲ</t>
  </si>
  <si>
    <t>ｳｽﾞﾍﾞｷｽﾀﾝ</t>
  </si>
  <si>
    <t>ｺｰﾄｼﾞﾎﾞﾜｰﾙ</t>
  </si>
  <si>
    <t>ﾊﾞﾇｱﾂ</t>
  </si>
  <si>
    <t>ﾊﾞﾁｶﾝ</t>
  </si>
  <si>
    <t>ﾁｬﾄﾞ</t>
  </si>
  <si>
    <t>ﾖﾙﾀﾞﾝ</t>
  </si>
  <si>
    <t>ﾍﾞﾈｽﾞｴﾗ</t>
  </si>
  <si>
    <t>ﾍﾞﾄﾅﾑ</t>
  </si>
  <si>
    <t>ｶﾀｰﾙ</t>
  </si>
  <si>
    <t>ﾕ-ｺﾞｽﾗﾋﾞｱ</t>
  </si>
  <si>
    <t>ﾛｼｱ</t>
  </si>
  <si>
    <t>ｾﾙﾋﾞｱ･ﾓﾝﾃﾈｸﾞﾛ</t>
  </si>
  <si>
    <t>ｺﾝｺﾞ共和国</t>
  </si>
  <si>
    <t>ｸｳｪｰﾄ</t>
  </si>
  <si>
    <t>ｷﾙｷﾞｽ</t>
  </si>
  <si>
    <t>ｺｽﾀﾘｶ</t>
  </si>
  <si>
    <t>ｻﾝﾏﾘﾉ</t>
  </si>
  <si>
    <t>ﾗﾄﾋﾞｱ</t>
  </si>
  <si>
    <t>ｻﾝﾄﾒ･ﾌﾟﾘﾝｼﾍﾟ</t>
  </si>
  <si>
    <t>ｾﾝﾄﾙｼｱ</t>
  </si>
  <si>
    <t>ｷﾌﾟﾛｽ</t>
  </si>
  <si>
    <t>ｻｳｼﾞｱﾗﾋﾞｱ</t>
  </si>
  <si>
    <t>ﾁｪｺ</t>
  </si>
  <si>
    <t>ｾｰｼｪﾙ</t>
  </si>
  <si>
    <t>ｼﾞﾌﾞﾁ</t>
  </si>
  <si>
    <t>ﾘﾋﾃﾝｼｭﾀｲﾝ</t>
  </si>
  <si>
    <t>ｼｴﾗﾚｵﾈ</t>
  </si>
  <si>
    <t>ﾄﾞﾐﾆｶ共和国</t>
  </si>
  <si>
    <t>ﾙｸｾﾝﾌﾞﾙｸﾞ</t>
  </si>
  <si>
    <t>ｽﾛﾊﾞｷｱ</t>
  </si>
  <si>
    <t>○ 外国人登録者国籍別人員調査表（２００４（平成１６）年１２月３１日現在）</t>
    <rPh sb="7" eb="8">
      <t>しゃ</t>
    </rPh>
    <phoneticPr fontId="2" type="Hiragana"/>
  </si>
  <si>
    <t>○外国人登録者市区町村別主要国籍別人員調査表（２００４（平成１６）年１２月３１日現在）</t>
    <rPh sb="1" eb="4">
      <t>ガイコクジン</t>
    </rPh>
    <rPh sb="4" eb="7">
      <t>トウロクシャ</t>
    </rPh>
    <rPh sb="7" eb="9">
      <t>シク</t>
    </rPh>
    <rPh sb="9" eb="11">
      <t>チョウソン</t>
    </rPh>
    <rPh sb="11" eb="12">
      <t>ベツ</t>
    </rPh>
    <rPh sb="12" eb="14">
      <t>シュヨウ</t>
    </rPh>
    <rPh sb="14" eb="17">
      <t>コクセキベツ</t>
    </rPh>
    <rPh sb="17" eb="19">
      <t>ジンイン</t>
    </rPh>
    <rPh sb="19" eb="21">
      <t>チョウサヒョウ</t>
    </rPh>
    <rPh sb="21" eb="22">
      <t>ヒョウ</t>
    </rPh>
    <rPh sb="28" eb="30">
      <t>ヘイセイ</t>
    </rPh>
    <rPh sb="33" eb="34">
      <t>ネン</t>
    </rPh>
    <rPh sb="36" eb="37">
      <t>ガツ</t>
    </rPh>
    <rPh sb="39" eb="40">
      <t>ニチ</t>
    </rPh>
    <rPh sb="40" eb="42">
      <t>ゲンザイ</t>
    </rPh>
    <phoneticPr fontId="3"/>
  </si>
  <si>
    <t>国籍数</t>
    <phoneticPr fontId="3"/>
  </si>
  <si>
    <t>全国籍</t>
    <phoneticPr fontId="3"/>
  </si>
  <si>
    <t>その他</t>
    <phoneticPr fontId="3" type="Hiragana" alignment="center"/>
  </si>
  <si>
    <t>合　計</t>
    <rPh sb="0" eb="1">
      <t>ゴウ</t>
    </rPh>
    <rPh sb="2" eb="3">
      <t>ケイ</t>
    </rPh>
    <phoneticPr fontId="3"/>
  </si>
  <si>
    <t>中国</t>
    <phoneticPr fontId="3" type="Hiragana" alignment="center"/>
  </si>
  <si>
    <t>韓国・朝鮮</t>
    <rPh sb="0" eb="2">
      <t>かんこく</t>
    </rPh>
    <phoneticPr fontId="3" type="Hiragana" alignment="center"/>
  </si>
  <si>
    <t>ﾌｨﾘﾋﾟﾝ</t>
    <phoneticPr fontId="3" type="Hiragana" alignment="center"/>
  </si>
  <si>
    <t>ﾌﾞﾗｼﾞﾙ</t>
    <phoneticPr fontId="3" type="Hiragana" alignment="center"/>
  </si>
  <si>
    <t>ﾍﾟﾙ-</t>
    <phoneticPr fontId="3" type="Hiragana" alignment="center"/>
  </si>
  <si>
    <t>米国</t>
    <phoneticPr fontId="3" type="Hiragana" alignment="center"/>
  </si>
  <si>
    <t>ﾀｲ</t>
    <phoneticPr fontId="3" type="Hiragana" alignment="center"/>
  </si>
  <si>
    <t>ﾍﾞﾄﾅﾑ</t>
    <phoneticPr fontId="3" type="Hiragana" alignment="center"/>
  </si>
  <si>
    <t>英国</t>
    <phoneticPr fontId="3" type="Hiragana" alignment="center"/>
  </si>
  <si>
    <t>ｲﾝﾄﾞ</t>
    <phoneticPr fontId="3"/>
  </si>
  <si>
    <t>ｶﾝﾎﾞｼﾞｱ</t>
    <phoneticPr fontId="3" type="Hiragana" alignment="center"/>
  </si>
  <si>
    <t>ﾗｵｽ</t>
    <phoneticPr fontId="3"/>
  </si>
  <si>
    <t>ｲﾝﾄﾞﾈｼｱ</t>
    <phoneticPr fontId="3"/>
  </si>
  <si>
    <t xml:space="preserve"> 149カ国</t>
    <phoneticPr fontId="3"/>
  </si>
  <si>
    <t>県合計</t>
    <phoneticPr fontId="3" type="Hiragana" alignment="center"/>
  </si>
  <si>
    <t>横浜市</t>
    <phoneticPr fontId="3" type="Hiragana" alignment="center"/>
  </si>
  <si>
    <t xml:space="preserve"> 鶴見区</t>
    <phoneticPr fontId="3" type="Hiragana" alignment="center"/>
  </si>
  <si>
    <t xml:space="preserve"> 神奈川区</t>
    <phoneticPr fontId="3" type="Hiragana" alignment="center"/>
  </si>
  <si>
    <t xml:space="preserve"> 西区</t>
    <phoneticPr fontId="3" type="Hiragana" alignment="center"/>
  </si>
  <si>
    <t xml:space="preserve"> 中区</t>
    <phoneticPr fontId="3" type="Hiragana" alignment="center"/>
  </si>
  <si>
    <t xml:space="preserve"> 南区</t>
    <phoneticPr fontId="3" type="Hiragana" alignment="center"/>
  </si>
  <si>
    <t xml:space="preserve"> 港南区</t>
    <phoneticPr fontId="3" type="Hiragana" alignment="center"/>
  </si>
  <si>
    <t xml:space="preserve"> 保土ヶ谷区</t>
    <phoneticPr fontId="3" type="Hiragana" alignment="center"/>
  </si>
  <si>
    <t xml:space="preserve"> 旭区</t>
    <phoneticPr fontId="3" type="Hiragana" alignment="center"/>
  </si>
  <si>
    <t xml:space="preserve"> 磯子区</t>
    <phoneticPr fontId="3" type="Hiragana" alignment="center"/>
  </si>
  <si>
    <t xml:space="preserve"> 金沢区</t>
    <phoneticPr fontId="3" type="Hiragana" alignment="center"/>
  </si>
  <si>
    <t xml:space="preserve"> 港北区</t>
    <phoneticPr fontId="3" type="Hiragana" alignment="center"/>
  </si>
  <si>
    <t xml:space="preserve"> 緑区</t>
    <phoneticPr fontId="3" type="Hiragana" alignment="center"/>
  </si>
  <si>
    <t xml:space="preserve"> 青葉区</t>
    <phoneticPr fontId="3" type="Hiragana" alignment="center"/>
  </si>
  <si>
    <t xml:space="preserve"> 都筑区</t>
    <phoneticPr fontId="3" type="Hiragana" alignment="center"/>
  </si>
  <si>
    <t xml:space="preserve"> 戸塚区</t>
    <phoneticPr fontId="3" type="Hiragana" alignment="center"/>
  </si>
  <si>
    <t xml:space="preserve"> 栄区</t>
    <phoneticPr fontId="3" type="Hiragana" alignment="center"/>
  </si>
  <si>
    <t xml:space="preserve"> 泉区</t>
    <phoneticPr fontId="3" type="Hiragana" alignment="center"/>
  </si>
  <si>
    <t xml:space="preserve"> 瀬谷区</t>
    <phoneticPr fontId="3" type="Hiragana" alignment="center"/>
  </si>
  <si>
    <t>川崎市</t>
    <phoneticPr fontId="3" type="Hiragana" alignment="center"/>
  </si>
  <si>
    <t>横須賀市</t>
    <phoneticPr fontId="3" type="Hiragana" alignment="center"/>
  </si>
  <si>
    <t>平塚市</t>
    <phoneticPr fontId="3" type="Hiragana" alignment="center"/>
  </si>
  <si>
    <t>鎌倉市</t>
    <phoneticPr fontId="3" type="Hiragana" alignment="center"/>
  </si>
  <si>
    <t>藤沢市</t>
    <phoneticPr fontId="3" type="Hiragana" alignment="center"/>
  </si>
  <si>
    <t>小田原市</t>
    <phoneticPr fontId="3" type="Hiragana" alignment="center"/>
  </si>
  <si>
    <t>茅ヶ崎市</t>
    <phoneticPr fontId="3" type="Hiragana" alignment="center"/>
  </si>
  <si>
    <t>逗子市</t>
    <phoneticPr fontId="3" type="Hiragana" alignment="center"/>
  </si>
  <si>
    <t>相模原市</t>
    <phoneticPr fontId="3" type="Hiragana" alignment="center"/>
  </si>
  <si>
    <t>三浦市</t>
    <phoneticPr fontId="3" type="Hiragana" alignment="center"/>
  </si>
  <si>
    <t>秦野市</t>
    <phoneticPr fontId="3" type="Hiragana" alignment="center"/>
  </si>
  <si>
    <t>厚木市</t>
    <phoneticPr fontId="3" type="Hiragana" alignment="center"/>
  </si>
  <si>
    <t>大和市</t>
    <phoneticPr fontId="3" type="Hiragana" alignment="center"/>
  </si>
  <si>
    <t>伊勢原市</t>
    <phoneticPr fontId="3" type="Hiragana" alignment="center"/>
  </si>
  <si>
    <t>海老名市</t>
    <phoneticPr fontId="3" type="Hiragana" alignment="center"/>
  </si>
  <si>
    <t>座間市</t>
    <phoneticPr fontId="3" type="Hiragana" alignment="center"/>
  </si>
  <si>
    <t>南足柄市</t>
    <phoneticPr fontId="3" type="Hiragana" alignment="center"/>
  </si>
  <si>
    <t>綾瀬市</t>
    <phoneticPr fontId="3" type="Hiragana" alignment="center"/>
  </si>
  <si>
    <t>葉山町</t>
    <phoneticPr fontId="3" type="Hiragana" alignment="center"/>
  </si>
  <si>
    <t>寒川町</t>
    <phoneticPr fontId="3" type="Hiragana" alignment="center"/>
  </si>
  <si>
    <t>大磯町</t>
    <phoneticPr fontId="3" type="Hiragana" alignment="center"/>
  </si>
  <si>
    <t>二宮町</t>
    <phoneticPr fontId="3" type="Hiragana" alignment="center"/>
  </si>
  <si>
    <t>中井町</t>
    <phoneticPr fontId="3" type="Hiragana" alignment="center"/>
  </si>
  <si>
    <t>大井町</t>
    <phoneticPr fontId="3" type="Hiragana" alignment="center"/>
  </si>
  <si>
    <t>松田町</t>
    <phoneticPr fontId="3" type="Hiragana" alignment="center"/>
  </si>
  <si>
    <t>山北町</t>
    <phoneticPr fontId="3" type="Hiragana" alignment="center"/>
  </si>
  <si>
    <t>開成町</t>
    <phoneticPr fontId="3" type="Hiragana" alignment="center"/>
  </si>
  <si>
    <t>箱根町</t>
    <phoneticPr fontId="3" type="Hiragana" alignment="center"/>
  </si>
  <si>
    <t>真鶴町</t>
    <phoneticPr fontId="3" type="Hiragana" alignment="center"/>
  </si>
  <si>
    <t>湯河原町</t>
    <phoneticPr fontId="3" type="Hiragana" alignment="center"/>
  </si>
  <si>
    <t>愛川町</t>
    <phoneticPr fontId="3" type="Hiragana" alignment="center"/>
  </si>
  <si>
    <t>清川村</t>
    <phoneticPr fontId="3" type="Hiragana" alignment="center"/>
  </si>
  <si>
    <t>城山町</t>
    <phoneticPr fontId="3" type="Hiragana" alignment="center"/>
  </si>
  <si>
    <t>津久井町</t>
    <phoneticPr fontId="3" type="Hiragana" alignment="center"/>
  </si>
  <si>
    <t>相模湖町</t>
    <phoneticPr fontId="3" type="Hiragana" alignment="center"/>
  </si>
  <si>
    <t>藤野町</t>
    <phoneticPr fontId="3" type="Hiragana" alignment="center"/>
  </si>
  <si>
    <t>ｵﾗﾝﾀﾞ</t>
    <phoneticPr fontId="2" type="Hiragana"/>
  </si>
  <si>
    <t>ｶ-ﾎﾞﾍﾞﾙﾃﾞ</t>
    <phoneticPr fontId="2" type="Hiragana"/>
  </si>
  <si>
    <t>ｼﾞｬﾏｲｶ</t>
    <phoneticPr fontId="2" type="Hiragana"/>
  </si>
  <si>
    <t>韓国・朝鮮</t>
    <phoneticPr fontId="2" type="Hiragana"/>
  </si>
  <si>
    <r>
      <t>ｺﾝｺﾞ</t>
    </r>
    <r>
      <rPr>
        <sz val="10"/>
        <rFont val="ＭＳ Ｐゴシック"/>
        <family val="3"/>
        <charset val="128"/>
      </rPr>
      <t>民主共和国</t>
    </r>
    <rPh sb="4" eb="6">
      <t>みんしゅ</t>
    </rPh>
    <rPh sb="6" eb="9">
      <t>きょうわこく</t>
    </rPh>
    <phoneticPr fontId="3" type="Hiragana"/>
  </si>
  <si>
    <t>全国籍</t>
  </si>
  <si>
    <t>その他</t>
  </si>
  <si>
    <t>合　計</t>
  </si>
  <si>
    <t>韓国・朝鮮</t>
  </si>
  <si>
    <t xml:space="preserve"> 146カ国</t>
    <phoneticPr fontId="2"/>
  </si>
  <si>
    <t>県合計</t>
  </si>
  <si>
    <t>横浜市</t>
  </si>
  <si>
    <t xml:space="preserve"> 鶴見区</t>
  </si>
  <si>
    <t xml:space="preserve"> 神奈川区</t>
  </si>
  <si>
    <t xml:space="preserve"> 西区</t>
  </si>
  <si>
    <t xml:space="preserve"> 中区</t>
  </si>
  <si>
    <t xml:space="preserve"> 南区</t>
  </si>
  <si>
    <t xml:space="preserve"> 港南区</t>
  </si>
  <si>
    <t xml:space="preserve"> 保土ヶ谷区</t>
  </si>
  <si>
    <t xml:space="preserve"> 旭区</t>
  </si>
  <si>
    <t xml:space="preserve"> 磯子区</t>
  </si>
  <si>
    <t xml:space="preserve"> 金沢区</t>
  </si>
  <si>
    <t xml:space="preserve"> 港北区</t>
  </si>
  <si>
    <t xml:space="preserve"> 緑区</t>
  </si>
  <si>
    <t xml:space="preserve"> 青葉区</t>
  </si>
  <si>
    <t xml:space="preserve"> 都筑区</t>
  </si>
  <si>
    <t xml:space="preserve"> 戸塚区</t>
  </si>
  <si>
    <t xml:space="preserve"> 栄区</t>
  </si>
  <si>
    <t xml:space="preserve"> 泉区</t>
  </si>
  <si>
    <t xml:space="preserve"> 瀬谷区</t>
  </si>
  <si>
    <t>川崎市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</si>
  <si>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</si>
  <si>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</si>
  <si>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</si>
  <si>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</si>
  <si>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</si>
  <si>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</si>
  <si>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</si>
  <si>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相模原市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</si>
  <si>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</si>
  <si>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</si>
  <si>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</si>
  <si>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</si>
  <si>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</si>
  <si>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</si>
  <si>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</si>
  <si>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</si>
  <si>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</si>
  <si>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</si>
  <si>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</si>
  <si>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</si>
  <si>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</si>
  <si>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</si>
  <si>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</si>
  <si>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</si>
  <si>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</si>
  <si>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</si>
  <si>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</si>
  <si>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</si>
  <si>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</si>
  <si>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</si>
  <si>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</si>
  <si>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城山町</t>
  </si>
  <si>
    <t>津久井町</t>
  </si>
  <si>
    <t>相模湖町</t>
  </si>
  <si>
    <t>藤野町</t>
  </si>
  <si>
    <t>○ 外国人登録者国籍別人員調査表（２００３（平成１５）年１２月３１日現在）</t>
  </si>
  <si>
    <t>ｵﾗﾝﾀﾞ</t>
  </si>
  <si>
    <t>ｶ-ﾎﾞﾍﾞﾙﾃﾞ</t>
  </si>
  <si>
    <t>ｼﾞｬﾏｲｶ</t>
  </si>
  <si>
    <t>韓国又は</t>
  </si>
  <si>
    <t>朝鮮</t>
  </si>
  <si>
    <t>ｳﾞｨｴﾄﾅﾑ</t>
  </si>
  <si>
    <t>ｶﾝﾎﾞﾃﾞｨｱ</t>
  </si>
  <si>
    <t xml:space="preserve"> 142カ国</t>
  </si>
  <si>
    <t xml:space="preserve">   外国人登録国籍別人員調査表（２００２（平成１４）年１２月３１日現在）</t>
  </si>
  <si>
    <t>ｽﾛｳﾞｪﾆｱ</t>
  </si>
  <si>
    <t>ｴﾙ･ｻﾙｳﾞｧﾄﾞﾙ</t>
  </si>
  <si>
    <t>ﾏﾚｲｼｱ</t>
  </si>
  <si>
    <t>ｽﾘ･ﾗﾝｶ</t>
  </si>
  <si>
    <t>ｱﾝﾃｨｸﾞｧ･ﾊﾞ-ﾌﾞ-ﾀﾞ</t>
  </si>
  <si>
    <t>ｴﾃｨｵﾋﾟｱ</t>
  </si>
  <si>
    <t>ｾﾝﾄ･ｸﾘｽﾄﾌｧ-･ﾈｲｳﾞｨ-ｽ</t>
  </si>
  <si>
    <t>ｱﾙｾﾞﾝﾃｨﾝ</t>
  </si>
  <si>
    <t>ｾﾝﾄ･ｳﾞｨﾝｾﾝﾄ</t>
  </si>
  <si>
    <t>ﾓﾙﾄﾞｳﾞｧ</t>
  </si>
  <si>
    <t>ﾊﾞﾊﾚ-ﾝ</t>
  </si>
  <si>
    <t>ｸﾞｧﾃﾏﾗ</t>
  </si>
  <si>
    <t>ﾄ-ｺﾞ-</t>
  </si>
  <si>
    <t>ｷﾞﾆｱﾋﾞｻｵ</t>
  </si>
  <si>
    <t>ﾄﾘﾆﾀﾞｯﾄﾞ･ﾄﾊﾞｺﾞ</t>
  </si>
  <si>
    <t>ﾃｭﾆｼﾞｱ</t>
  </si>
  <si>
    <t>ﾎﾞﾘｳﾞｨｱ</t>
  </si>
  <si>
    <t>ﾊｲﾃｨ</t>
  </si>
  <si>
    <t>ﾎﾞｽﾆｱ・ﾍﾙﾂｪｺﾞｳﾞｨﾅ</t>
  </si>
  <si>
    <t>ﾎﾝﾃﾞｭﾗｽ</t>
  </si>
  <si>
    <t>ﾆｶﾗｸﾞｧ</t>
  </si>
  <si>
    <t>ﾄｩｳﾞｧﾙ</t>
  </si>
  <si>
    <t>ﾉ-ﾙｳｪ-</t>
  </si>
  <si>
    <t>ﾐｬﾝﾏ-連邦</t>
  </si>
  <si>
    <t>ﾌﾞﾙｷﾅ・ﾌｧｿ</t>
  </si>
  <si>
    <t>ﾌﾞﾙﾝﾃﾞｨ</t>
  </si>
  <si>
    <t>ﾊﾟﾌﾟｱ･ﾆｭ-ｷﾞﾆｱ</t>
  </si>
  <si>
    <t>ｳﾙｸﾞｧｲ</t>
  </si>
  <si>
    <t>ﾊﾟﾗｸﾞｧｲ</t>
  </si>
  <si>
    <t>ｶ-ﾎﾟ･ｳﾞｴﾙﾃﾞ</t>
  </si>
  <si>
    <t>象牙海岸共和国</t>
  </si>
  <si>
    <t>ｳﾞｧﾇｱﾂ</t>
  </si>
  <si>
    <t>ｳﾞｧﾁｶﾝ</t>
  </si>
  <si>
    <t>ﾁｬ-ﾄﾞ</t>
  </si>
  <si>
    <t>ｼﾞｮﾙﾀﾞﾝ</t>
  </si>
  <si>
    <t>ｳﾞｪﾈｽﾞｪﾗ</t>
  </si>
  <si>
    <t>ｶﾀﾙ</t>
  </si>
  <si>
    <t>韓国又は朝鮮</t>
  </si>
  <si>
    <t>ﾕ-ｺﾞ-ｽﾗﾋﾞｱ連邦共和国</t>
  </si>
  <si>
    <t>ｺﾝｺﾞ-</t>
  </si>
  <si>
    <t>ｸｳｪｲﾄ</t>
  </si>
  <si>
    <r>
      <t>ｺﾝｺﾞ-</t>
    </r>
    <r>
      <rPr>
        <sz val="10"/>
        <rFont val="ＭＳ Ｐゴシック"/>
        <family val="3"/>
        <charset val="128"/>
      </rPr>
      <t>民主共和国（ｻﾞｲｰﾙ）</t>
    </r>
    <rPh sb="5" eb="7">
      <t>みんしゅ</t>
    </rPh>
    <rPh sb="7" eb="10">
      <t>きょうわこく</t>
    </rPh>
    <phoneticPr fontId="3" type="Hiragana"/>
  </si>
  <si>
    <t>ｻﾓｱ（西ｻﾓｱ）</t>
  </si>
  <si>
    <t>ｺｽﾀ･ﾘｶ</t>
  </si>
  <si>
    <t>ｻﾝ･ﾏﾘﾉ</t>
  </si>
  <si>
    <t>ﾗﾄｳﾞｨｱ</t>
  </si>
  <si>
    <t>ﾁｪｯｺ･ｽﾛｳﾞｧｷｱ</t>
  </si>
  <si>
    <t>ｾﾝﾄ･ﾙｼｱ</t>
  </si>
  <si>
    <t>ｿｳﾞｨｴﾄ連邦</t>
  </si>
  <si>
    <t>ｻｲﾌﾟﾗｽ</t>
  </si>
  <si>
    <t>ｻｳﾃﾞｨ･ｱﾗﾋﾞｱ</t>
  </si>
  <si>
    <t>ﾁｪｯｺ</t>
  </si>
  <si>
    <t>ｾｲｼｪﾙ</t>
  </si>
  <si>
    <t>ｼﾞﾌﾞﾃｨ</t>
  </si>
  <si>
    <t>ｼｴﾗ･ﾚｵ-ﾈ</t>
  </si>
  <si>
    <t>ｽﾛｳﾞｧｷｱ</t>
  </si>
  <si>
    <t>○外国人登録者市区町村別主要国籍別人員調査表（２００３（平成１５）年１２月３１日現在）</t>
    <phoneticPr fontId="3"/>
  </si>
  <si>
    <t>○外国人登録者市区町村別主要国籍別人員調査表     ２００２（平成１４）年１２月３１日　現在</t>
    <phoneticPr fontId="3"/>
  </si>
  <si>
    <t>全国籍</t>
    <phoneticPr fontId="3"/>
  </si>
  <si>
    <t>韓国又は</t>
    <phoneticPr fontId="3" type="Hiragana" alignment="center"/>
  </si>
  <si>
    <t>その他</t>
    <phoneticPr fontId="3" type="Hiragana" alignment="center"/>
  </si>
  <si>
    <t>朝鮮</t>
    <phoneticPr fontId="3" type="Hiragana" alignment="center"/>
  </si>
  <si>
    <t>ﾌﾞﾗｼﾞﾙ</t>
    <phoneticPr fontId="3" type="Hiragana" alignment="center"/>
  </si>
  <si>
    <t>ﾌｨﾘﾋﾟﾝ</t>
    <phoneticPr fontId="3" type="Hiragana" alignment="center"/>
  </si>
  <si>
    <t>ﾍﾟﾙ-</t>
    <phoneticPr fontId="3" type="Hiragana" alignment="center"/>
  </si>
  <si>
    <t>米国</t>
    <phoneticPr fontId="3" type="Hiragana" alignment="center"/>
  </si>
  <si>
    <t>ﾀｲ</t>
    <phoneticPr fontId="3" type="Hiragana" alignment="center"/>
  </si>
  <si>
    <t>ｳﾞｨｴﾄﾅﾑ</t>
    <phoneticPr fontId="3" type="Hiragana" alignment="center"/>
  </si>
  <si>
    <t>英国</t>
    <phoneticPr fontId="3" type="Hiragana" alignment="center"/>
  </si>
  <si>
    <t>ｲﾝﾄﾞ</t>
    <phoneticPr fontId="3"/>
  </si>
  <si>
    <t>ｲﾝﾄﾞﾈｼｱ</t>
    <phoneticPr fontId="3"/>
  </si>
  <si>
    <t>ｶﾝﾎﾞﾃﾞｨｱ</t>
    <phoneticPr fontId="3" type="Hiragana" alignment="center"/>
  </si>
  <si>
    <t>ﾗｵｽ</t>
    <phoneticPr fontId="3"/>
  </si>
  <si>
    <t xml:space="preserve"> 141カ国</t>
    <phoneticPr fontId="3"/>
  </si>
  <si>
    <t>県合計</t>
    <phoneticPr fontId="3" type="Hiragana" alignment="center"/>
  </si>
  <si>
    <t>横浜市</t>
    <phoneticPr fontId="3" type="Hiragana" alignment="center"/>
  </si>
  <si>
    <t xml:space="preserve"> 鶴見区</t>
    <phoneticPr fontId="3" type="Hiragana" alignment="center"/>
  </si>
  <si>
    <t xml:space="preserve"> 神奈川区</t>
    <phoneticPr fontId="3" type="Hiragana" alignment="center"/>
  </si>
  <si>
    <t xml:space="preserve"> 西区</t>
    <phoneticPr fontId="3" type="Hiragana" alignment="center"/>
  </si>
  <si>
    <t xml:space="preserve"> 中区</t>
    <phoneticPr fontId="3" type="Hiragana" alignment="center"/>
  </si>
  <si>
    <t xml:space="preserve"> 南区</t>
    <phoneticPr fontId="3" type="Hiragana" alignment="center"/>
  </si>
  <si>
    <t xml:space="preserve"> 港南区</t>
    <phoneticPr fontId="3" type="Hiragana" alignment="center"/>
  </si>
  <si>
    <t xml:space="preserve"> 保土ヶ谷区</t>
    <phoneticPr fontId="3" type="Hiragana" alignment="center"/>
  </si>
  <si>
    <t xml:space="preserve"> 旭区</t>
    <phoneticPr fontId="3" type="Hiragana" alignment="center"/>
  </si>
  <si>
    <t xml:space="preserve"> 磯子区</t>
    <phoneticPr fontId="3" type="Hiragana" alignment="center"/>
  </si>
  <si>
    <t xml:space="preserve"> 金沢区</t>
    <phoneticPr fontId="3" type="Hiragana" alignment="center"/>
  </si>
  <si>
    <t xml:space="preserve"> 港北区</t>
    <phoneticPr fontId="3" type="Hiragana" alignment="center"/>
  </si>
  <si>
    <t xml:space="preserve"> 緑区</t>
    <phoneticPr fontId="3" type="Hiragana" alignment="center"/>
  </si>
  <si>
    <t xml:space="preserve"> 青葉区</t>
    <phoneticPr fontId="3" type="Hiragana" alignment="center"/>
  </si>
  <si>
    <t xml:space="preserve"> 都筑区</t>
    <phoneticPr fontId="3" type="Hiragana" alignment="center"/>
  </si>
  <si>
    <t xml:space="preserve"> 戸塚区</t>
    <phoneticPr fontId="3" type="Hiragana" alignment="center"/>
  </si>
  <si>
    <t xml:space="preserve"> 栄区</t>
    <phoneticPr fontId="3" type="Hiragana" alignment="center"/>
  </si>
  <si>
    <t xml:space="preserve"> 泉区</t>
    <phoneticPr fontId="3" type="Hiragana" alignment="center"/>
  </si>
  <si>
    <t xml:space="preserve"> 瀬谷区</t>
    <phoneticPr fontId="3" type="Hiragana" alignment="center"/>
  </si>
  <si>
    <t>川崎市</t>
    <phoneticPr fontId="3" type="Hiragana" alignment="center"/>
  </si>
  <si>
    <t>横須賀市</t>
    <phoneticPr fontId="3" type="Hiragana" alignment="center"/>
  </si>
  <si>
    <t>平塚市</t>
    <phoneticPr fontId="3" type="Hiragana" alignment="center"/>
  </si>
  <si>
    <t>鎌倉市</t>
    <phoneticPr fontId="3" type="Hiragana" alignment="center"/>
  </si>
  <si>
    <t>藤沢市</t>
    <phoneticPr fontId="3" type="Hiragana" alignment="center"/>
  </si>
  <si>
    <t>小田原市</t>
    <phoneticPr fontId="3" type="Hiragana" alignment="center"/>
  </si>
  <si>
    <t>茅ヶ崎市</t>
    <phoneticPr fontId="3" type="Hiragana" alignment="center"/>
  </si>
  <si>
    <t>逗子市</t>
    <phoneticPr fontId="3" type="Hiragana" alignment="center"/>
  </si>
  <si>
    <t>相模原市</t>
    <phoneticPr fontId="3" type="Hiragana" alignment="center"/>
  </si>
  <si>
    <t>三浦市</t>
    <phoneticPr fontId="3" type="Hiragana" alignment="center"/>
  </si>
  <si>
    <t>秦野市</t>
    <phoneticPr fontId="3" type="Hiragana" alignment="center"/>
  </si>
  <si>
    <t>厚木市</t>
    <phoneticPr fontId="3" type="Hiragana" alignment="center"/>
  </si>
  <si>
    <t>大和市</t>
    <phoneticPr fontId="3" type="Hiragana" alignment="center"/>
  </si>
  <si>
    <t>伊勢原市</t>
    <phoneticPr fontId="3" type="Hiragana" alignment="center"/>
  </si>
  <si>
    <t>海老名市</t>
    <phoneticPr fontId="3" type="Hiragana" alignment="center"/>
  </si>
  <si>
    <t>座間市</t>
    <phoneticPr fontId="3" type="Hiragana" alignment="center"/>
  </si>
  <si>
    <t>南足柄市</t>
    <phoneticPr fontId="3" type="Hiragana" alignment="center"/>
  </si>
  <si>
    <t>綾瀬市</t>
    <phoneticPr fontId="3" type="Hiragana" alignment="center"/>
  </si>
  <si>
    <t>葉山町</t>
    <phoneticPr fontId="3" type="Hiragana" alignment="center"/>
  </si>
  <si>
    <t>寒川町</t>
    <phoneticPr fontId="3" type="Hiragana" alignment="center"/>
  </si>
  <si>
    <t>大磯町</t>
    <phoneticPr fontId="3" type="Hiragana" alignment="center"/>
  </si>
  <si>
    <t>二宮町</t>
    <phoneticPr fontId="3" type="Hiragana" alignment="center"/>
  </si>
  <si>
    <t>中井町</t>
    <phoneticPr fontId="3" type="Hiragana" alignment="center"/>
  </si>
  <si>
    <t>大井町</t>
    <phoneticPr fontId="3" type="Hiragana" alignment="center"/>
  </si>
  <si>
    <t>松田町</t>
    <phoneticPr fontId="3" type="Hiragana" alignment="center"/>
  </si>
  <si>
    <t>山北町</t>
    <phoneticPr fontId="3" type="Hiragana" alignment="center"/>
  </si>
  <si>
    <t>開成町</t>
    <phoneticPr fontId="3" type="Hiragana" alignment="center"/>
  </si>
  <si>
    <t>箱根町</t>
    <phoneticPr fontId="3" type="Hiragana" alignment="center"/>
  </si>
  <si>
    <t>真鶴町</t>
    <phoneticPr fontId="3" type="Hiragana" alignment="center"/>
  </si>
  <si>
    <t>湯河原町</t>
    <phoneticPr fontId="3" type="Hiragana" alignment="center"/>
  </si>
  <si>
    <t>愛川町</t>
    <phoneticPr fontId="3" type="Hiragana" alignment="center"/>
  </si>
  <si>
    <t>清川村</t>
    <phoneticPr fontId="3" type="Hiragana" alignment="center"/>
  </si>
  <si>
    <t>城山町</t>
    <phoneticPr fontId="3" type="Hiragana" alignment="center"/>
  </si>
  <si>
    <t>津久井町</t>
    <phoneticPr fontId="3" type="Hiragana" alignment="center"/>
  </si>
  <si>
    <t>相模湖町</t>
    <phoneticPr fontId="3" type="Hiragana" alignment="center"/>
  </si>
  <si>
    <t>藤野町</t>
    <phoneticPr fontId="3" type="Hiragana" alignment="center"/>
  </si>
  <si>
    <t>○外国人登録者市区町村別主要国籍別人員調査表     ２００１（平成１３）年１２月３１日　現在</t>
    <phoneticPr fontId="3"/>
  </si>
  <si>
    <t xml:space="preserve">   外国人登録国籍別人員調査表（２００１（平成１３）年１２月３１日現在）</t>
  </si>
  <si>
    <t xml:space="preserve"> 全国籍合計</t>
    <rPh sb="1" eb="2">
      <t>ぜん</t>
    </rPh>
    <rPh sb="2" eb="4">
      <t>こくせき</t>
    </rPh>
    <rPh sb="4" eb="6">
      <t>ごうけい</t>
    </rPh>
    <phoneticPr fontId="3" type="Hiragana"/>
  </si>
  <si>
    <t>ｴｸｱﾄﾞﾙ</t>
    <phoneticPr fontId="3" type="Hiragana"/>
  </si>
  <si>
    <t>ﾏｹﾄﾞﾆｱ</t>
    <phoneticPr fontId="3" type="Hiragana"/>
  </si>
  <si>
    <t>ｽﾛｳﾞｪﾆｱ</t>
    <phoneticPr fontId="3" type="Hiragana"/>
  </si>
  <si>
    <t>ｱﾌｶﾞﾆｽﾀﾝ</t>
    <phoneticPr fontId="3" type="Hiragana"/>
  </si>
  <si>
    <t>ｴｼﾞﾌﾟﾄ</t>
    <phoneticPr fontId="3" type="Hiragana"/>
  </si>
  <si>
    <t>ﾏﾀﾞｶﾞｽｶﾙ</t>
    <phoneticPr fontId="3" type="Hiragana"/>
  </si>
  <si>
    <t>ｿﾛﾓﾝ</t>
    <phoneticPr fontId="3" type="Hiragana"/>
  </si>
  <si>
    <t>ｱﾙﾊﾞﾆｱ</t>
    <phoneticPr fontId="3" type="Hiragana"/>
  </si>
  <si>
    <t>ｴﾙ･ｻﾙｳﾞｧﾄﾞﾙ</t>
    <phoneticPr fontId="3" type="Hiragana"/>
  </si>
  <si>
    <t>ﾏﾗｳｲ</t>
    <phoneticPr fontId="3" type="Hiragana"/>
  </si>
  <si>
    <t>ｿﾏﾘｱ</t>
    <phoneticPr fontId="3" type="Hiragana"/>
  </si>
  <si>
    <t>ｱﾙｼﾞｪﾘｱ</t>
    <phoneticPr fontId="3" type="Hiragana"/>
  </si>
  <si>
    <t>赤道ｷﾞﾆｱ</t>
    <rPh sb="0" eb="2">
      <t>せきどう</t>
    </rPh>
    <phoneticPr fontId="3" type="Hiragana"/>
  </si>
  <si>
    <t>ﾏﾚｲｼｱ</t>
    <phoneticPr fontId="3" type="Hiragana"/>
  </si>
  <si>
    <t>南ｱﾌﾘｶ共和国</t>
    <rPh sb="0" eb="1">
      <t>みなみ</t>
    </rPh>
    <rPh sb="5" eb="8">
      <t>きょうわこく</t>
    </rPh>
    <phoneticPr fontId="3" type="Hiragana"/>
  </si>
  <si>
    <t>ｱﾝﾄﾞﾗ</t>
    <phoneticPr fontId="3" type="Hiragana"/>
  </si>
  <si>
    <t>ｴﾘﾄﾘｱ</t>
    <phoneticPr fontId="3" type="Hiragana"/>
  </si>
  <si>
    <t>ﾓﾙﾃﾞｨﾌﾞ</t>
    <phoneticPr fontId="3" type="Hiragana"/>
  </si>
  <si>
    <t>ｽﾍﾟｲﾝ</t>
    <phoneticPr fontId="3" type="Hiragana"/>
  </si>
  <si>
    <t>ｱﾝｺﾞﾗ</t>
    <phoneticPr fontId="3" type="Hiragana"/>
  </si>
  <si>
    <t>ｴｽﾄﾆｱ</t>
    <phoneticPr fontId="3" type="Hiragana"/>
  </si>
  <si>
    <t>ﾏﾘ</t>
    <phoneticPr fontId="3" type="Hiragana"/>
  </si>
  <si>
    <t>ｽﾘ･ﾗﾝｶ</t>
    <phoneticPr fontId="3" type="Hiragana"/>
  </si>
  <si>
    <t>ｱﾝﾃｨｸﾞｧ･ﾊﾞ-ﾌﾞ-ﾀﾞ</t>
    <phoneticPr fontId="3" type="Hiragana"/>
  </si>
  <si>
    <t>ｴﾃｨｵﾋﾟｱ</t>
    <phoneticPr fontId="3" type="Hiragana"/>
  </si>
  <si>
    <t>ﾏﾙﾀ</t>
    <phoneticPr fontId="3" type="Hiragana"/>
  </si>
  <si>
    <t>ｾﾝﾄ･ｸﾘｽﾄﾌｧ-･ﾈｲｳﾞｨ-ｽ</t>
    <phoneticPr fontId="3" type="Hiragana"/>
  </si>
  <si>
    <t>ｱﾙｾﾞﾝﾃｨﾝ</t>
    <phoneticPr fontId="3" type="Hiragana"/>
  </si>
  <si>
    <t>ﾌｨｼﾞ-</t>
    <phoneticPr fontId="3" type="Hiragana"/>
  </si>
  <si>
    <t>ﾏ-ｼｬﾙ</t>
    <phoneticPr fontId="3" type="Hiragana"/>
  </si>
  <si>
    <t>ｾﾝﾄ･ｳﾞｨﾝｾﾝﾄ</t>
    <phoneticPr fontId="3" type="Hiragana"/>
  </si>
  <si>
    <t>ｱﾙﾒﾆｱ</t>
    <phoneticPr fontId="3" type="Hiragana"/>
  </si>
  <si>
    <t>ﾌｨﾝﾗﾝﾄﾞ</t>
    <phoneticPr fontId="3" type="Hiragana"/>
  </si>
  <si>
    <t>ﾓ-ﾘﾀﾆｱ</t>
    <phoneticPr fontId="3" type="Hiragana"/>
  </si>
  <si>
    <t>ｽ-ﾀﾞﾝ</t>
    <phoneticPr fontId="3" type="Hiragana"/>
  </si>
  <si>
    <t>ｵ-ｽﾄﾗﾘｱ</t>
    <phoneticPr fontId="3" type="Hiragana"/>
  </si>
  <si>
    <t>ﾌﾗﾝｽ</t>
    <phoneticPr fontId="3" type="Hiragana"/>
  </si>
  <si>
    <t>ﾓ-ﾘｼｬｽ</t>
    <phoneticPr fontId="3" type="Hiragana"/>
  </si>
  <si>
    <t>ｽﾘﾅﾑ</t>
    <phoneticPr fontId="3" type="Hiragana"/>
  </si>
  <si>
    <t>ｵ-ｽﾄﾘｱ</t>
    <phoneticPr fontId="3" type="Hiragana"/>
  </si>
  <si>
    <t>ｶﾞﾎﾞﾝ</t>
    <phoneticPr fontId="3" type="Hiragana"/>
  </si>
  <si>
    <t>ﾒｷｼｺ</t>
    <phoneticPr fontId="3" type="Hiragana"/>
  </si>
  <si>
    <t>ｽﾜｼﾞﾗﾝﾄﾞ</t>
    <phoneticPr fontId="3" type="Hiragana"/>
  </si>
  <si>
    <t>ｱｾﾞﾙﾊﾞｲｼﾞｬﾝ</t>
    <phoneticPr fontId="3" type="Hiragana"/>
  </si>
  <si>
    <t>ｶﾞﾝﾋﾞｱ</t>
    <phoneticPr fontId="3" type="Hiragana"/>
  </si>
  <si>
    <t>ﾐｸﾛﾈｼｱ</t>
    <phoneticPr fontId="3" type="Hiragana"/>
  </si>
  <si>
    <t>ｽｳｪ-ﾃﾞﾝ</t>
    <phoneticPr fontId="3" type="Hiragana"/>
  </si>
  <si>
    <t>ﾊﾞﾊﾏ</t>
    <phoneticPr fontId="3" type="Hiragana"/>
  </si>
  <si>
    <t>ｸﾞﾙｼﾞｱ</t>
    <phoneticPr fontId="3" type="Hiragana"/>
  </si>
  <si>
    <t>ﾓﾙﾄﾞｳﾞｧ</t>
    <phoneticPr fontId="3" type="Hiragana"/>
  </si>
  <si>
    <t>ｽｲｽ</t>
    <phoneticPr fontId="3" type="Hiragana"/>
  </si>
  <si>
    <t>ﾊﾞﾊﾚ-ﾝ</t>
    <phoneticPr fontId="3" type="Hiragana"/>
  </si>
  <si>
    <t>ﾄﾞｲﾂ</t>
    <phoneticPr fontId="3" type="Hiragana"/>
  </si>
  <si>
    <t>ﾓﾅｺ</t>
    <phoneticPr fontId="3" type="Hiragana"/>
  </si>
  <si>
    <t>ｼﾘｱ</t>
    <phoneticPr fontId="3" type="Hiragana"/>
  </si>
  <si>
    <t>ﾊﾞﾝｸﾞﾗﾃﾞｼｭ</t>
    <phoneticPr fontId="3" type="Hiragana"/>
  </si>
  <si>
    <t>ｶﾞ-ﾅ</t>
    <phoneticPr fontId="3" type="Hiragana"/>
  </si>
  <si>
    <t>ﾓﾝｺﾞﾙ</t>
    <phoneticPr fontId="3" type="Hiragana"/>
  </si>
  <si>
    <t>ﾀｼﾞｷｽﾀﾝ</t>
    <phoneticPr fontId="3" type="Hiragana"/>
  </si>
  <si>
    <t>ﾊﾞﾙﾊﾞﾄﾞｽ</t>
    <phoneticPr fontId="3" type="Hiragana"/>
  </si>
  <si>
    <t>ｷﾞﾘｼｬ</t>
    <phoneticPr fontId="3" type="Hiragana"/>
  </si>
  <si>
    <t>ﾓﾛｯｺ</t>
    <phoneticPr fontId="3" type="Hiragana"/>
  </si>
  <si>
    <t>ﾀﾝｻﾞﾆｱ</t>
    <phoneticPr fontId="3" type="Hiragana"/>
  </si>
  <si>
    <t>ﾍﾞﾗﾙ-ｼ</t>
    <phoneticPr fontId="3" type="Hiragana"/>
  </si>
  <si>
    <t>ｸﾞﾚﾅﾀﾞ</t>
    <phoneticPr fontId="3" type="Hiragana"/>
  </si>
  <si>
    <t>ﾓｻﾞﾝﾋﾞ-ｸ</t>
    <phoneticPr fontId="3" type="Hiragana"/>
  </si>
  <si>
    <t>ﾀｲ</t>
    <phoneticPr fontId="3" type="Hiragana"/>
  </si>
  <si>
    <t>ﾍﾞﾙｷﾞ-</t>
    <phoneticPr fontId="3" type="Hiragana"/>
  </si>
  <si>
    <t>ｸﾞｧﾃﾏﾗ</t>
    <phoneticPr fontId="3" type="Hiragana"/>
  </si>
  <si>
    <t>ﾅﾐﾋﾞｱ</t>
    <phoneticPr fontId="3" type="Hiragana"/>
  </si>
  <si>
    <t>ﾄ-ｺﾞ-</t>
    <phoneticPr fontId="3" type="Hiragana"/>
  </si>
  <si>
    <t>ﾍﾞﾘ-ｽﾞ</t>
    <phoneticPr fontId="3" type="Hiragana"/>
  </si>
  <si>
    <t>ｷﾞﾆｱ</t>
    <phoneticPr fontId="3" type="Hiragana"/>
  </si>
  <si>
    <t>ﾅｳﾙ</t>
    <phoneticPr fontId="3" type="Hiragana"/>
  </si>
  <si>
    <t>ﾄﾝｶﾞ</t>
    <phoneticPr fontId="3" type="Hiragana"/>
  </si>
  <si>
    <t>ﾍﾞﾅﾝ</t>
    <phoneticPr fontId="3" type="Hiragana"/>
  </si>
  <si>
    <t>ｷﾞﾆｱﾋﾞｻｵ</t>
    <phoneticPr fontId="3" type="Hiragana"/>
  </si>
  <si>
    <t>ﾈﾊﾟ-ﾙ</t>
    <phoneticPr fontId="3" type="Hiragana"/>
  </si>
  <si>
    <t>ﾄﾘﾆﾀﾞｯﾄﾞ･ﾄﾊﾞｺﾞ</t>
    <phoneticPr fontId="3" type="Hiragana"/>
  </si>
  <si>
    <t>ﾌﾞ-ﾀﾝ</t>
    <phoneticPr fontId="3" type="Hiragana"/>
  </si>
  <si>
    <t>ｶﾞｲｱﾅ</t>
    <phoneticPr fontId="3" type="Hiragana"/>
  </si>
  <si>
    <t>ｵﾗﾝﾀﾞ</t>
    <phoneticPr fontId="3" type="Hiragana"/>
  </si>
  <si>
    <t>ﾃｭﾆｼﾞｱ</t>
    <phoneticPr fontId="3" type="Hiragana"/>
  </si>
  <si>
    <t>ﾎﾞﾘｳﾞｨｱ</t>
    <phoneticPr fontId="3" type="Hiragana"/>
  </si>
  <si>
    <t>ﾊｲﾃｨ</t>
    <phoneticPr fontId="3" type="Hiragana"/>
  </si>
  <si>
    <t>ﾆｭ-ｼﾞ-ﾗﾝﾄﾞ</t>
    <phoneticPr fontId="3" type="Hiragana"/>
  </si>
  <si>
    <t>ﾄﾙｺ</t>
    <phoneticPr fontId="3" type="Hiragana"/>
  </si>
  <si>
    <t>ﾎﾞｽﾆｱ・ﾍﾙﾂｪｺﾞｳﾞｨﾅ</t>
    <phoneticPr fontId="3" type="Hiragana"/>
  </si>
  <si>
    <t>ﾎﾝﾃﾞｭﾗｽ</t>
    <phoneticPr fontId="3" type="Hiragana"/>
  </si>
  <si>
    <t>ﾆｶﾗｸﾞｧ</t>
    <phoneticPr fontId="3" type="Hiragana"/>
  </si>
  <si>
    <t>ﾄﾙｸﾒﾆｽﾀﾝ</t>
    <phoneticPr fontId="3" type="Hiragana"/>
  </si>
  <si>
    <t>ﾎﾞﾂﾜﾅ</t>
    <phoneticPr fontId="3" type="Hiragana"/>
  </si>
  <si>
    <t>ﾊﾝｶﾞﾘ-</t>
    <phoneticPr fontId="3" type="Hiragana"/>
  </si>
  <si>
    <t>ﾆｼﾞｪ-ﾙ</t>
    <phoneticPr fontId="3" type="Hiragana"/>
  </si>
  <si>
    <t>ﾄｩｳﾞｧﾙ</t>
    <phoneticPr fontId="3" type="Hiragana"/>
  </si>
  <si>
    <t>ﾌﾞﾗｼﾞﾙ</t>
    <phoneticPr fontId="3" type="Hiragana"/>
  </si>
  <si>
    <t>ｱｲｽﾗﾝﾄﾞ</t>
    <phoneticPr fontId="3" type="Hiragana"/>
  </si>
  <si>
    <t>ﾅｲｼﾞｪﾘｱ</t>
    <phoneticPr fontId="3" type="Hiragana"/>
  </si>
  <si>
    <t>ｳｶﾞﾝﾀﾞ</t>
    <phoneticPr fontId="3" type="Hiragana"/>
  </si>
  <si>
    <t>ﾌﾞﾙﾈｲ</t>
    <phoneticPr fontId="3" type="Hiragana"/>
  </si>
  <si>
    <t>ｲﾝﾄﾞ</t>
    <phoneticPr fontId="3" type="Hiragana"/>
  </si>
  <si>
    <t>ﾉ-ﾙｳｪ-</t>
    <phoneticPr fontId="3" type="Hiragana"/>
  </si>
  <si>
    <t>ﾐｬﾝﾏ-連邦</t>
    <rPh sb="5" eb="7">
      <t>れんぽう</t>
    </rPh>
    <phoneticPr fontId="3" type="Hiragana"/>
  </si>
  <si>
    <t>ﾌﾞﾙｶﾞﾘｱ</t>
    <phoneticPr fontId="3" type="Hiragana"/>
  </si>
  <si>
    <t>ｲﾝﾄﾞﾈｼｱ</t>
    <phoneticPr fontId="3" type="Hiragana"/>
  </si>
  <si>
    <t>ｵﾏ-ﾝ</t>
    <phoneticPr fontId="3" type="Hiragana"/>
  </si>
  <si>
    <t>ｱﾗﾌﾞ首長国連邦</t>
    <rPh sb="4" eb="7">
      <t>しゅちょうこく</t>
    </rPh>
    <rPh sb="7" eb="9">
      <t>れんぽう</t>
    </rPh>
    <phoneticPr fontId="3" type="Hiragana"/>
  </si>
  <si>
    <t>ﾌﾞﾙｷﾅ・ﾌｧｿ</t>
    <phoneticPr fontId="3" type="Hiragana"/>
  </si>
  <si>
    <t>ｲﾗﾝ</t>
    <phoneticPr fontId="3" type="Hiragana"/>
  </si>
  <si>
    <t>ﾊﾟｷｽﾀﾝ</t>
    <phoneticPr fontId="3" type="Hiragana"/>
  </si>
  <si>
    <t>英国</t>
    <rPh sb="0" eb="2">
      <t>えいこく</t>
    </rPh>
    <phoneticPr fontId="3" type="Hiragana"/>
  </si>
  <si>
    <t>ﾌﾞﾙﾝﾃﾞｨ</t>
    <phoneticPr fontId="3" type="Hiragana"/>
  </si>
  <si>
    <t>ｲﾗｸ</t>
    <phoneticPr fontId="3" type="Hiragana"/>
  </si>
  <si>
    <t>ﾊﾟﾗｵ</t>
    <phoneticPr fontId="3" type="Hiragana"/>
  </si>
  <si>
    <t>米国</t>
    <rPh sb="0" eb="2">
      <t>べいこく</t>
    </rPh>
    <phoneticPr fontId="3" type="Hiragana"/>
  </si>
  <si>
    <t>ｶﾝﾎﾞﾃﾞｨｱ</t>
    <phoneticPr fontId="3" type="Hiragana"/>
  </si>
  <si>
    <t>ｱｲﾙﾗﾝﾄﾞ</t>
    <phoneticPr fontId="3" type="Hiragana"/>
  </si>
  <si>
    <t>ﾊﾟﾅﾏ</t>
    <phoneticPr fontId="3" type="Hiragana"/>
  </si>
  <si>
    <t>ｳｸﾗｲﾅ</t>
    <phoneticPr fontId="3" type="Hiragana"/>
  </si>
  <si>
    <t>ｶﾒﾙ-ﾝ</t>
    <phoneticPr fontId="3" type="Hiragana"/>
  </si>
  <si>
    <t>ｲｽﾗｴﾙ</t>
    <phoneticPr fontId="3" type="Hiragana"/>
  </si>
  <si>
    <t>ﾊﾟﾌﾟｱ･ﾆｭ-ｷﾞﾆｱ</t>
    <phoneticPr fontId="3" type="Hiragana"/>
  </si>
  <si>
    <t>ｳﾙｸﾞｧｲ</t>
    <phoneticPr fontId="3" type="Hiragana"/>
  </si>
  <si>
    <t>ｶﾅﾀﾞ</t>
    <phoneticPr fontId="3" type="Hiragana"/>
  </si>
  <si>
    <t>ｲﾀﾘｱ</t>
    <phoneticPr fontId="3" type="Hiragana"/>
  </si>
  <si>
    <t>ﾊﾟﾗｸﾞｧｲ</t>
    <phoneticPr fontId="3" type="Hiragana"/>
  </si>
  <si>
    <t>ｳｽﾞﾍﾞｷｽﾀﾝ</t>
    <phoneticPr fontId="3" type="Hiragana"/>
  </si>
  <si>
    <t>ｶ-ﾎﾟ･ｳﾞｴﾙﾃﾞ</t>
    <phoneticPr fontId="3" type="Hiragana"/>
  </si>
  <si>
    <t>象牙海岸共和国</t>
    <rPh sb="0" eb="2">
      <t>ぞうげ</t>
    </rPh>
    <rPh sb="2" eb="4">
      <t>かいがん</t>
    </rPh>
    <rPh sb="4" eb="6">
      <t>きょうわ</t>
    </rPh>
    <rPh sb="6" eb="7">
      <t>こく</t>
    </rPh>
    <phoneticPr fontId="3" type="Hiragana"/>
  </si>
  <si>
    <t>ﾍﾟﾙ-</t>
    <phoneticPr fontId="3" type="Hiragana"/>
  </si>
  <si>
    <t>ｳﾞｧﾇｱﾂ</t>
    <phoneticPr fontId="3" type="Hiragana"/>
  </si>
  <si>
    <t>中央ｱﾌﾘｶ</t>
    <rPh sb="0" eb="2">
      <t>ちゅうおう</t>
    </rPh>
    <phoneticPr fontId="3" type="Hiragana"/>
  </si>
  <si>
    <t>ｼﾞｬﾏｲｶ</t>
    <phoneticPr fontId="3" type="Hiragana"/>
  </si>
  <si>
    <t>ﾌｨﾘﾋﾟﾝ</t>
    <phoneticPr fontId="3" type="Hiragana"/>
  </si>
  <si>
    <t>ｳﾞｧﾁｶﾝ</t>
    <phoneticPr fontId="3" type="Hiragana"/>
  </si>
  <si>
    <t>ﾁｬ-ﾄﾞ</t>
    <phoneticPr fontId="3" type="Hiragana"/>
  </si>
  <si>
    <t>ｼﾞｮﾙﾀﾞﾝ</t>
    <phoneticPr fontId="3" type="Hiragana"/>
  </si>
  <si>
    <t>ﾎﾟ-ﾗﾝﾄﾞ</t>
    <phoneticPr fontId="3" type="Hiragana"/>
  </si>
  <si>
    <t>ｳﾞｪﾈｽﾞｪﾗ</t>
    <phoneticPr fontId="3" type="Hiragana"/>
  </si>
  <si>
    <t>ﾁﾘ</t>
    <phoneticPr fontId="3" type="Hiragana"/>
  </si>
  <si>
    <t>ｶｻﾞﾌｽﾀﾝ</t>
    <phoneticPr fontId="3" type="Hiragana"/>
  </si>
  <si>
    <t>ﾎﾟﾙﾄｶﾞﾙ</t>
    <phoneticPr fontId="3" type="Hiragana"/>
  </si>
  <si>
    <t>ｳﾞｨｴﾄﾅﾑ</t>
    <phoneticPr fontId="3" type="Hiragana"/>
  </si>
  <si>
    <t>中国</t>
    <rPh sb="0" eb="2">
      <t>ちゅうごく</t>
    </rPh>
    <phoneticPr fontId="3" type="Hiragana"/>
  </si>
  <si>
    <t>ｹﾆｱ</t>
    <phoneticPr fontId="3" type="Hiragana"/>
  </si>
  <si>
    <t>ｶﾀﾙ</t>
    <phoneticPr fontId="3" type="Hiragana"/>
  </si>
  <si>
    <t>ｲｴﾒﾝ</t>
    <phoneticPr fontId="3" type="Hiragana"/>
  </si>
  <si>
    <t>ｺﾛﾝﾋﾞｱ</t>
    <phoneticPr fontId="3" type="Hiragana"/>
  </si>
  <si>
    <t>ｷﾘﾊﾞｽ</t>
    <phoneticPr fontId="3" type="Hiragana"/>
  </si>
  <si>
    <t>ﾙ-ﾏﾆｱ</t>
    <phoneticPr fontId="3" type="Hiragana"/>
  </si>
  <si>
    <t>ﾕ-ｺﾞｽﾗﾋﾞｱ</t>
    <phoneticPr fontId="3" type="Hiragana"/>
  </si>
  <si>
    <t>ｺﾓﾛ</t>
    <phoneticPr fontId="3" type="Hiragana"/>
  </si>
  <si>
    <t>韓国又は朝鮮</t>
    <rPh sb="0" eb="2">
      <t>かんこく</t>
    </rPh>
    <rPh sb="2" eb="3">
      <t>また</t>
    </rPh>
    <rPh sb="4" eb="6">
      <t>ちょうせん</t>
    </rPh>
    <phoneticPr fontId="3" type="Hiragana"/>
  </si>
  <si>
    <t>ﾛｼｱ</t>
    <phoneticPr fontId="3" type="Hiragana"/>
  </si>
  <si>
    <t>ﾕ-ｺﾞ-ｽﾗﾋﾞｱ連邦共和国</t>
    <rPh sb="10" eb="12">
      <t>れんぽう</t>
    </rPh>
    <rPh sb="12" eb="15">
      <t>きょうわこく</t>
    </rPh>
    <phoneticPr fontId="3" type="Hiragana"/>
  </si>
  <si>
    <t>ｺﾝｺﾞ-</t>
    <phoneticPr fontId="3" type="Hiragana"/>
  </si>
  <si>
    <t>ｸｳｪｲﾄ</t>
    <phoneticPr fontId="3" type="Hiragana"/>
  </si>
  <si>
    <t>ﾙﾜﾝﾀﾞ</t>
    <phoneticPr fontId="3" type="Hiragana"/>
  </si>
  <si>
    <t>ｻﾞﾝﾋﾞｱ</t>
    <phoneticPr fontId="3" type="Hiragana"/>
  </si>
  <si>
    <t>ｷﾙｷﾞｽ</t>
    <phoneticPr fontId="3" type="Hiragana"/>
  </si>
  <si>
    <t>ｻﾓｱ（西ｻﾓｱ）</t>
    <rPh sb="4" eb="5">
      <t>にし</t>
    </rPh>
    <phoneticPr fontId="3" type="Hiragana"/>
  </si>
  <si>
    <t>ｼﾞﾝﾊﾞﾌﾞｴ</t>
    <phoneticPr fontId="3" type="Hiragana"/>
  </si>
  <si>
    <t>ｺｽﾀ･ﾘｶ</t>
    <phoneticPr fontId="3" type="Hiragana"/>
  </si>
  <si>
    <t>ﾗｵｽ</t>
    <phoneticPr fontId="3" type="Hiragana"/>
  </si>
  <si>
    <t>ｻﾝ･ﾏﾘﾉ</t>
    <phoneticPr fontId="3" type="Hiragana"/>
  </si>
  <si>
    <t>無国籍</t>
    <rPh sb="0" eb="3">
      <t>むこくせき</t>
    </rPh>
    <phoneticPr fontId="3" type="Hiragana"/>
  </si>
  <si>
    <t>ｸﾛｱﾁｱ</t>
    <phoneticPr fontId="3" type="Hiragana"/>
  </si>
  <si>
    <t>ﾗﾄｳﾞｨｱ</t>
    <phoneticPr fontId="3" type="Hiragana"/>
  </si>
  <si>
    <t>ｻﾝﾄﾒ･ﾌﾟﾘﾝｼﾍﾟ</t>
    <phoneticPr fontId="3" type="Hiragana"/>
  </si>
  <si>
    <t>ﾁｪｯｺ･ｽﾛｳﾞｧｷｱ</t>
    <phoneticPr fontId="3" type="Hiragana"/>
  </si>
  <si>
    <t>ｷｭ-ﾊﾞ</t>
    <phoneticPr fontId="3" type="Hiragana"/>
  </si>
  <si>
    <t>ﾚﾊﾞﾉﾝ</t>
    <phoneticPr fontId="3" type="Hiragana"/>
  </si>
  <si>
    <t>ｾﾝﾄ･ﾙｼｱ</t>
    <phoneticPr fontId="3" type="Hiragana"/>
  </si>
  <si>
    <t>ｿｳﾞｨｴﾄ連邦</t>
    <rPh sb="6" eb="8">
      <t>れんぽう</t>
    </rPh>
    <phoneticPr fontId="3" type="Hiragana"/>
  </si>
  <si>
    <t>ｻｲﾌﾟﾗｽ</t>
    <phoneticPr fontId="3" type="Hiragana"/>
  </si>
  <si>
    <t>ﾚｿﾄ</t>
    <phoneticPr fontId="3" type="Hiragana"/>
  </si>
  <si>
    <t>ｻｳﾃﾞｨ･ｱﾗﾋﾞｱ</t>
    <phoneticPr fontId="3" type="Hiragana"/>
  </si>
  <si>
    <t>ﾁｪｯｺ</t>
    <phoneticPr fontId="3" type="Hiragana"/>
  </si>
  <si>
    <t>ﾘﾍﾞﾘｱ</t>
    <phoneticPr fontId="3" type="Hiragana"/>
  </si>
  <si>
    <t>ｾﾈｶﾞﾙ</t>
    <phoneticPr fontId="3" type="Hiragana"/>
  </si>
  <si>
    <t>ﾃﾞﾝﾏ-ｸ</t>
    <phoneticPr fontId="3" type="Hiragana"/>
  </si>
  <si>
    <t>ﾘﾋﾞｱ</t>
    <phoneticPr fontId="3" type="Hiragana"/>
  </si>
  <si>
    <t>ｾｲｼｪﾙ</t>
    <phoneticPr fontId="3" type="Hiragana"/>
  </si>
  <si>
    <t>ｼﾞﾌﾞﾃｨ</t>
    <phoneticPr fontId="3" type="Hiragana"/>
  </si>
  <si>
    <t>ﾘﾋﾃﾝｼｭﾀｲﾝ</t>
    <phoneticPr fontId="3" type="Hiragana"/>
  </si>
  <si>
    <t>ｼｴﾗ･ﾚｵ-ﾈ</t>
    <phoneticPr fontId="3" type="Hiragana"/>
  </si>
  <si>
    <t>ﾄﾞﾐﾆｶ</t>
    <phoneticPr fontId="3" type="Hiragana"/>
  </si>
  <si>
    <t>ﾘﾄｱﾆｱ</t>
    <phoneticPr fontId="3" type="Hiragana"/>
  </si>
  <si>
    <t>ｼﾝｶﾞﾎﾟ-ﾙ</t>
    <phoneticPr fontId="3" type="Hiragana"/>
  </si>
  <si>
    <t>ﾄﾞﾐﾆｶ共和国</t>
    <rPh sb="5" eb="8">
      <t>きょうわこく</t>
    </rPh>
    <phoneticPr fontId="3" type="Hiragana"/>
  </si>
  <si>
    <t>ﾙｸｾﾝﾌﾞﾙｸﾞ</t>
    <phoneticPr fontId="3" type="Hiragana"/>
  </si>
  <si>
    <t>ｽﾛｳﾞｧｷｱ</t>
    <phoneticPr fontId="3" type="Hiragana"/>
  </si>
  <si>
    <t>全国籍合計</t>
  </si>
  <si>
    <t xml:space="preserve"> 142カ国</t>
    <phoneticPr fontId="3"/>
  </si>
  <si>
    <t>ｽﾛｳﾞｪﾆｱ</t>
    <phoneticPr fontId="3"/>
  </si>
  <si>
    <t>南ｱﾌﾘｶ共和国</t>
    <rPh sb="5" eb="8">
      <t>キョウワコク</t>
    </rPh>
    <phoneticPr fontId="3"/>
  </si>
  <si>
    <t>ｱﾝﾃｨｸﾞｧ･ﾊﾞ-ﾌﾞ-ﾀﾞ</t>
    <phoneticPr fontId="3"/>
  </si>
  <si>
    <t>ｾﾝﾄ･ｸﾘｽﾄﾌｧ-･ﾈｲｳﾞｨ-ｽ</t>
    <phoneticPr fontId="3"/>
  </si>
  <si>
    <t>ﾏ-ｼｬﾙ</t>
    <phoneticPr fontId="3"/>
  </si>
  <si>
    <t>ﾐｸﾛﾈｼｱ</t>
    <phoneticPr fontId="3"/>
  </si>
  <si>
    <t>ﾓﾙﾄﾞｳﾞｧ</t>
    <phoneticPr fontId="3"/>
  </si>
  <si>
    <t>ｷﾞﾘｼｱ</t>
  </si>
  <si>
    <t>ﾃｭﾆｼﾞｱ</t>
    <phoneticPr fontId="3"/>
  </si>
  <si>
    <t>ﾎﾞｽﾆｱ・ﾍﾙﾂｪｺﾞｳﾞｨﾅ</t>
    <phoneticPr fontId="3"/>
  </si>
  <si>
    <t>ﾄﾙｸﾒﾆｽﾀﾝ</t>
    <phoneticPr fontId="3"/>
  </si>
  <si>
    <t>ﾌﾞﾙｷﾅ・ﾌｧｿ</t>
    <phoneticPr fontId="3"/>
  </si>
  <si>
    <t>英国</t>
    <rPh sb="0" eb="2">
      <t>エイコク</t>
    </rPh>
    <phoneticPr fontId="3"/>
  </si>
  <si>
    <t>ﾊﾟﾗｵ</t>
    <phoneticPr fontId="3"/>
  </si>
  <si>
    <t>米国</t>
    <rPh sb="0" eb="2">
      <t>ベイコク</t>
    </rPh>
    <phoneticPr fontId="3"/>
  </si>
  <si>
    <t>ﾊﾟﾅﾏ</t>
    <phoneticPr fontId="3"/>
  </si>
  <si>
    <t>ｳｸﾗｲﾅ</t>
    <phoneticPr fontId="3"/>
  </si>
  <si>
    <t>ｶ-ﾎﾟ･ｳﾞｴﾙﾃﾞ</t>
    <phoneticPr fontId="3"/>
  </si>
  <si>
    <t>象牙海岸共和国</t>
    <rPh sb="4" eb="6">
      <t>キョウワ</t>
    </rPh>
    <rPh sb="6" eb="7">
      <t>コク</t>
    </rPh>
    <phoneticPr fontId="3"/>
  </si>
  <si>
    <t>ｳﾞｨｴﾄﾅﾑ</t>
    <phoneticPr fontId="3"/>
  </si>
  <si>
    <t>ﾛｼｱ</t>
    <phoneticPr fontId="3"/>
  </si>
  <si>
    <r>
      <t>ｺﾝｺﾞ-</t>
    </r>
    <r>
      <rPr>
        <sz val="10"/>
        <rFont val="ＭＳ Ｐゴシック"/>
        <family val="3"/>
        <charset val="128"/>
      </rPr>
      <t>民主共和国（ｻﾞｲｰﾙ）</t>
    </r>
    <rPh sb="5" eb="7">
      <t>ミンシュ</t>
    </rPh>
    <rPh sb="7" eb="10">
      <t>キョウワコク</t>
    </rPh>
    <phoneticPr fontId="3"/>
  </si>
  <si>
    <t>ｻﾓｱ（西ｻﾓｱ）</t>
    <rPh sb="4" eb="5">
      <t>ニシ</t>
    </rPh>
    <phoneticPr fontId="3"/>
  </si>
  <si>
    <t>ﾗﾄｳﾞｨｱ</t>
    <phoneticPr fontId="3"/>
  </si>
  <si>
    <t>ｼｴﾗ･ﾚｵ-ﾈ</t>
    <phoneticPr fontId="3"/>
  </si>
  <si>
    <t xml:space="preserve">   外国人登録国籍別人員調査表（２０００（平成１２）年１２月３１日現在）</t>
    <phoneticPr fontId="2" type="Hiragana"/>
  </si>
  <si>
    <t>○外国人登録者市区町村別主要国籍別人員調査表     ２０００（平成１２）年１２月３１日　現在</t>
    <phoneticPr fontId="3"/>
  </si>
  <si>
    <t>○ 外国人登録者国籍別人員調査表（２００５（平成１７）年１２月３１日現在）</t>
    <rPh sb="7" eb="8">
      <t>しゃ</t>
    </rPh>
    <phoneticPr fontId="2" type="Hiragana"/>
  </si>
  <si>
    <t>東ティモール</t>
    <rPh sb="0" eb="1">
      <t>ひがし</t>
    </rPh>
    <phoneticPr fontId="2" type="Hiragana"/>
  </si>
  <si>
    <t>ｵﾗﾝﾀﾞ</t>
    <phoneticPr fontId="2" type="Hiragana"/>
  </si>
  <si>
    <t>ｶ-ﾎﾞﾍﾞﾙﾃﾞ</t>
    <phoneticPr fontId="2" type="Hiragana"/>
  </si>
  <si>
    <t>ｼﾞｬﾏｲｶ</t>
    <phoneticPr fontId="2" type="Hiragana"/>
  </si>
  <si>
    <t>韓国・朝鮮</t>
    <phoneticPr fontId="2" type="Hiragana"/>
  </si>
  <si>
    <t>○外国人登録者市(区)町村別主要国籍別人員調査表（２００５（平成１７）年１２月３１日現在）</t>
    <rPh sb="1" eb="4">
      <t>ガイコクジン</t>
    </rPh>
    <rPh sb="4" eb="7">
      <t>トウロクシャ</t>
    </rPh>
    <rPh sb="7" eb="8">
      <t>シ</t>
    </rPh>
    <rPh sb="9" eb="10">
      <t>ク</t>
    </rPh>
    <rPh sb="11" eb="13">
      <t>チョウソン</t>
    </rPh>
    <rPh sb="13" eb="14">
      <t>ベツ</t>
    </rPh>
    <rPh sb="14" eb="16">
      <t>シュヨウ</t>
    </rPh>
    <rPh sb="16" eb="19">
      <t>コクセキベツ</t>
    </rPh>
    <rPh sb="19" eb="21">
      <t>ジンイン</t>
    </rPh>
    <rPh sb="21" eb="23">
      <t>チョウサヒョウ</t>
    </rPh>
    <rPh sb="23" eb="24">
      <t>ヒョウ</t>
    </rPh>
    <rPh sb="30" eb="32">
      <t>ヘイセイ</t>
    </rPh>
    <rPh sb="35" eb="36">
      <t>ネン</t>
    </rPh>
    <rPh sb="38" eb="39">
      <t>ガツ</t>
    </rPh>
    <rPh sb="41" eb="42">
      <t>ニチ</t>
    </rPh>
    <rPh sb="42" eb="44">
      <t>ゲンザイ</t>
    </rPh>
    <phoneticPr fontId="3"/>
  </si>
  <si>
    <t xml:space="preserve"> 153カ国</t>
    <phoneticPr fontId="3"/>
  </si>
  <si>
    <t>162カ国</t>
    <rPh sb="4" eb="5">
      <t>コク</t>
    </rPh>
    <phoneticPr fontId="3"/>
  </si>
  <si>
    <t>166 カ国</t>
    <rPh sb="5" eb="6">
      <t>コク</t>
    </rPh>
    <phoneticPr fontId="3"/>
  </si>
  <si>
    <t>国籍数</t>
    <rPh sb="0" eb="2">
      <t>コクセキ</t>
    </rPh>
    <rPh sb="2" eb="3">
      <t>スウ</t>
    </rPh>
    <phoneticPr fontId="3"/>
  </si>
  <si>
    <t>159カ国</t>
    <rPh sb="4" eb="5">
      <t>コク</t>
    </rPh>
    <phoneticPr fontId="3"/>
  </si>
  <si>
    <t>155カ国</t>
    <rPh sb="4" eb="5">
      <t>コク</t>
    </rPh>
    <phoneticPr fontId="3"/>
  </si>
  <si>
    <t>154カ国</t>
    <rPh sb="4" eb="5">
      <t>こく</t>
    </rPh>
    <phoneticPr fontId="3" type="Hiragana" alignment="center"/>
  </si>
  <si>
    <t>○ 外国人登録者国籍別人員調査表（２００６（平成１８）年１２月３１日現在）</t>
    <rPh sb="7" eb="8">
      <t>しゃ</t>
    </rPh>
    <phoneticPr fontId="2" type="Hiragana"/>
  </si>
  <si>
    <t xml:space="preserve"> 全国籍合計　165カ国</t>
    <rPh sb="11" eb="12">
      <t>こく</t>
    </rPh>
    <phoneticPr fontId="2" type="Hiragana"/>
  </si>
  <si>
    <t>ｵﾗﾝﾀﾞ</t>
    <phoneticPr fontId="2" type="Hiragana"/>
  </si>
  <si>
    <t>ｶ-ﾎﾞﾍﾞﾙﾃﾞ</t>
    <phoneticPr fontId="2" type="Hiragana"/>
  </si>
  <si>
    <t>ｼﾞｬﾏｲｶ</t>
    <phoneticPr fontId="2" type="Hiragana"/>
  </si>
  <si>
    <t>韓国・朝鮮</t>
    <phoneticPr fontId="2" type="Hiragana"/>
  </si>
  <si>
    <t>○外国人登録者市(区)町村別主要国籍別人員調査表（２００６（平成１８）年１２月３１日現在）</t>
    <rPh sb="1" eb="4">
      <t>ガイコクジン</t>
    </rPh>
    <rPh sb="4" eb="7">
      <t>トウロクシャ</t>
    </rPh>
    <rPh sb="7" eb="8">
      <t>シ</t>
    </rPh>
    <rPh sb="9" eb="10">
      <t>ク</t>
    </rPh>
    <rPh sb="11" eb="13">
      <t>チョウソン</t>
    </rPh>
    <rPh sb="13" eb="14">
      <t>ベツ</t>
    </rPh>
    <rPh sb="14" eb="16">
      <t>シュヨウ</t>
    </rPh>
    <rPh sb="16" eb="19">
      <t>コクセキベツ</t>
    </rPh>
    <rPh sb="19" eb="21">
      <t>ジンイン</t>
    </rPh>
    <rPh sb="21" eb="23">
      <t>チョウサヒョウ</t>
    </rPh>
    <rPh sb="23" eb="24">
      <t>ヒョウ</t>
    </rPh>
    <rPh sb="30" eb="32">
      <t>ヘイセイ</t>
    </rPh>
    <rPh sb="35" eb="36">
      <t>ネン</t>
    </rPh>
    <rPh sb="38" eb="39">
      <t>ガツ</t>
    </rPh>
    <rPh sb="41" eb="42">
      <t>ニチ</t>
    </rPh>
    <rPh sb="42" eb="44">
      <t>ゲンザイ</t>
    </rPh>
    <phoneticPr fontId="3"/>
  </si>
  <si>
    <t>165ｹ国</t>
    <phoneticPr fontId="3"/>
  </si>
  <si>
    <t xml:space="preserve"> 152カ国</t>
    <phoneticPr fontId="3"/>
  </si>
  <si>
    <t>外国人登録者市(区)町村別主要国籍別人員調査表（２００７（平成１９）年１２月３１日現在）</t>
    <rPh sb="0" eb="3">
      <t>ガイコクジン</t>
    </rPh>
    <rPh sb="3" eb="6">
      <t>トウロクシャ</t>
    </rPh>
    <rPh sb="6" eb="7">
      <t>シ</t>
    </rPh>
    <rPh sb="8" eb="9">
      <t>ク</t>
    </rPh>
    <rPh sb="10" eb="12">
      <t>チョウソン</t>
    </rPh>
    <rPh sb="12" eb="13">
      <t>ベツ</t>
    </rPh>
    <rPh sb="13" eb="15">
      <t>シュヨウ</t>
    </rPh>
    <rPh sb="15" eb="18">
      <t>コクセキベツ</t>
    </rPh>
    <rPh sb="18" eb="20">
      <t>ジンイン</t>
    </rPh>
    <rPh sb="20" eb="22">
      <t>チョウサヒョウ</t>
    </rPh>
    <rPh sb="22" eb="23">
      <t>ヒョウ</t>
    </rPh>
    <rPh sb="29" eb="31">
      <t>ヘイセイ</t>
    </rPh>
    <rPh sb="34" eb="35">
      <t>ネン</t>
    </rPh>
    <rPh sb="37" eb="38">
      <t>ガツ</t>
    </rPh>
    <rPh sb="40" eb="41">
      <t>ニチ</t>
    </rPh>
    <rPh sb="41" eb="43">
      <t>ゲンザイ</t>
    </rPh>
    <phoneticPr fontId="3"/>
  </si>
  <si>
    <t>国籍数</t>
    <phoneticPr fontId="3"/>
  </si>
  <si>
    <t>166カ国</t>
    <phoneticPr fontId="3"/>
  </si>
  <si>
    <t>全国籍</t>
    <phoneticPr fontId="3"/>
  </si>
  <si>
    <t>その他</t>
    <phoneticPr fontId="3" type="Hiragana" alignment="center"/>
  </si>
  <si>
    <t>153カ国</t>
    <phoneticPr fontId="3"/>
  </si>
  <si>
    <t>※相模原市については、旧城山町、旧藤野町の登録者数を加算したものである。</t>
    <rPh sb="1" eb="5">
      <t>サガミハラシ</t>
    </rPh>
    <rPh sb="11" eb="12">
      <t>キュウ</t>
    </rPh>
    <rPh sb="12" eb="15">
      <t>シロヤママチ</t>
    </rPh>
    <rPh sb="16" eb="17">
      <t>キュウ</t>
    </rPh>
    <rPh sb="17" eb="20">
      <t>フジノマチ</t>
    </rPh>
    <rPh sb="21" eb="24">
      <t>トウロクシャ</t>
    </rPh>
    <rPh sb="24" eb="25">
      <t>カズ</t>
    </rPh>
    <rPh sb="26" eb="28">
      <t>カサン</t>
    </rPh>
    <phoneticPr fontId="3"/>
  </si>
  <si>
    <t>神奈川県国際課調べ</t>
    <rPh sb="0" eb="4">
      <t>カナガワケン</t>
    </rPh>
    <rPh sb="4" eb="7">
      <t>コクサイカ</t>
    </rPh>
    <rPh sb="7" eb="8">
      <t>シラ</t>
    </rPh>
    <phoneticPr fontId="3"/>
  </si>
  <si>
    <t xml:space="preserve"> 外国人登録者国籍別人員調査表（２００７（平成１９）年１２月３１日現在）</t>
    <rPh sb="6" eb="7">
      <t>しゃ</t>
    </rPh>
    <phoneticPr fontId="2" type="Hiragana"/>
  </si>
  <si>
    <t>全国籍合計　166カ国</t>
    <rPh sb="10" eb="11">
      <t>こく</t>
    </rPh>
    <phoneticPr fontId="2" type="Hiragana"/>
  </si>
  <si>
    <t>ﾏｹﾄﾞﾆｱ(旧ﾕ-ｺﾞｽﾗﾋﾞｱ)</t>
    <rPh sb="7" eb="8">
      <t>きゅう</t>
    </rPh>
    <phoneticPr fontId="2" type="Hiragana"/>
  </si>
  <si>
    <t>東ﾃｨﾓｰﾙ</t>
    <rPh sb="0" eb="1">
      <t>ひがし</t>
    </rPh>
    <phoneticPr fontId="2" type="Hiragana"/>
  </si>
  <si>
    <t>ｵﾗﾝﾀﾞ</t>
    <phoneticPr fontId="2" type="Hiragana"/>
  </si>
  <si>
    <t>ｶ-ﾎﾞｳﾞｪﾙﾃﾞ</t>
    <phoneticPr fontId="2" type="Hiragana"/>
  </si>
  <si>
    <t>ｼﾞｬﾏｲｶ</t>
    <phoneticPr fontId="2" type="Hiragana"/>
  </si>
  <si>
    <t>韓国・朝鮮</t>
    <phoneticPr fontId="2" type="Hiragana"/>
  </si>
  <si>
    <t>ｺﾝｺﾞ民主共和国(旧ｻﾞｲｰﾙ)</t>
    <rPh sb="4" eb="6">
      <t>みんしゅ</t>
    </rPh>
    <rPh sb="6" eb="9">
      <t>きょうわこく</t>
    </rPh>
    <rPh sb="10" eb="11">
      <t>きゅう</t>
    </rPh>
    <phoneticPr fontId="3" type="Hiragana"/>
  </si>
  <si>
    <t>ﾊﾟﾚｽﾁﾅ</t>
    <phoneticPr fontId="2" type="Hiragana"/>
  </si>
  <si>
    <t>神奈川県国際課調べ</t>
    <rPh sb="0" eb="4">
      <t>かながわけん</t>
    </rPh>
    <rPh sb="4" eb="7">
      <t>こくさいか</t>
    </rPh>
    <rPh sb="7" eb="8">
      <t>しら</t>
    </rPh>
    <phoneticPr fontId="2" type="Hiragana"/>
  </si>
  <si>
    <t>外国人登録者市(区)町村別主要国籍別人員調査表（２００８（平成２０）年１２月３１日現在）</t>
    <rPh sb="0" eb="3">
      <t>ガイコクジン</t>
    </rPh>
    <rPh sb="3" eb="6">
      <t>トウロクシャ</t>
    </rPh>
    <rPh sb="6" eb="7">
      <t>シ</t>
    </rPh>
    <rPh sb="8" eb="9">
      <t>ク</t>
    </rPh>
    <rPh sb="10" eb="12">
      <t>チョウソン</t>
    </rPh>
    <rPh sb="12" eb="13">
      <t>ベツ</t>
    </rPh>
    <rPh sb="13" eb="15">
      <t>シュヨウ</t>
    </rPh>
    <rPh sb="15" eb="18">
      <t>コクセキベツ</t>
    </rPh>
    <rPh sb="18" eb="20">
      <t>ジンイン</t>
    </rPh>
    <rPh sb="20" eb="22">
      <t>チョウサヒョウ</t>
    </rPh>
    <rPh sb="22" eb="23">
      <t>ヒョウ</t>
    </rPh>
    <rPh sb="29" eb="31">
      <t>ヘイセイ</t>
    </rPh>
    <rPh sb="34" eb="35">
      <t>ネン</t>
    </rPh>
    <rPh sb="37" eb="38">
      <t>ガツ</t>
    </rPh>
    <rPh sb="40" eb="41">
      <t>ニチ</t>
    </rPh>
    <rPh sb="41" eb="43">
      <t>ゲンザイ</t>
    </rPh>
    <phoneticPr fontId="3"/>
  </si>
  <si>
    <t>161カ国</t>
    <phoneticPr fontId="3"/>
  </si>
  <si>
    <t>韓国・</t>
    <rPh sb="0" eb="2">
      <t>かんこく</t>
    </rPh>
    <phoneticPr fontId="3" type="Hiragana" alignment="center"/>
  </si>
  <si>
    <t>その他</t>
    <phoneticPr fontId="3" type="Hiragana" alignment="center"/>
  </si>
  <si>
    <t>朝鮮</t>
    <rPh sb="0" eb="2">
      <t>ちょうせん</t>
    </rPh>
    <phoneticPr fontId="3" type="Hiragana" alignment="center"/>
  </si>
  <si>
    <t>ﾌｨﾘﾋﾟﾝ</t>
    <phoneticPr fontId="3" type="Hiragana" alignment="center"/>
  </si>
  <si>
    <t>ﾌﾞﾗｼﾞﾙ</t>
    <phoneticPr fontId="3" type="Hiragana" alignment="center"/>
  </si>
  <si>
    <t>ﾍﾟﾙ-</t>
    <phoneticPr fontId="3" type="Hiragana" alignment="center"/>
  </si>
  <si>
    <t>ﾍﾞﾄﾅﾑ</t>
    <phoneticPr fontId="3" type="Hiragana" alignment="center"/>
  </si>
  <si>
    <t>米国</t>
    <phoneticPr fontId="3" type="Hiragana" alignment="center"/>
  </si>
  <si>
    <t>ﾀｲ</t>
    <phoneticPr fontId="3" type="Hiragana" alignment="center"/>
  </si>
  <si>
    <t>ｲﾝﾄﾞ</t>
    <phoneticPr fontId="3"/>
  </si>
  <si>
    <t>英国</t>
    <phoneticPr fontId="3" type="Hiragana" alignment="center"/>
  </si>
  <si>
    <t>ｲﾝﾄﾞﾈｼｱ</t>
    <phoneticPr fontId="3"/>
  </si>
  <si>
    <t>ｶﾝﾎﾞｼﾞｱ</t>
    <phoneticPr fontId="3" type="Hiragana" alignment="center"/>
  </si>
  <si>
    <t>ﾗｵｽ</t>
    <phoneticPr fontId="3"/>
  </si>
  <si>
    <t>148カ国</t>
    <phoneticPr fontId="3"/>
  </si>
  <si>
    <t>県合計</t>
    <phoneticPr fontId="3" type="Hiragana" alignment="center"/>
  </si>
  <si>
    <t>横浜市</t>
    <phoneticPr fontId="3" type="Hiragana" alignment="center"/>
  </si>
  <si>
    <t xml:space="preserve"> 鶴見区</t>
    <phoneticPr fontId="3" type="Hiragana" alignment="center"/>
  </si>
  <si>
    <t xml:space="preserve"> 神奈川区</t>
    <phoneticPr fontId="3" type="Hiragana" alignment="center"/>
  </si>
  <si>
    <t xml:space="preserve"> 西区</t>
    <phoneticPr fontId="3" type="Hiragana" alignment="center"/>
  </si>
  <si>
    <t xml:space="preserve"> 中区</t>
    <phoneticPr fontId="3" type="Hiragana" alignment="center"/>
  </si>
  <si>
    <t xml:space="preserve"> 南区</t>
    <phoneticPr fontId="3" type="Hiragana" alignment="center"/>
  </si>
  <si>
    <t xml:space="preserve"> 港南区</t>
    <phoneticPr fontId="3" type="Hiragana" alignment="center"/>
  </si>
  <si>
    <t xml:space="preserve"> 保土ヶ谷区</t>
    <phoneticPr fontId="3" type="Hiragana" alignment="center"/>
  </si>
  <si>
    <t xml:space="preserve"> 旭区</t>
    <phoneticPr fontId="3" type="Hiragana" alignment="center"/>
  </si>
  <si>
    <t xml:space="preserve"> 磯子区</t>
    <phoneticPr fontId="3" type="Hiragana" alignment="center"/>
  </si>
  <si>
    <t xml:space="preserve"> 金沢区</t>
    <phoneticPr fontId="3" type="Hiragana" alignment="center"/>
  </si>
  <si>
    <t xml:space="preserve"> 港北区</t>
    <phoneticPr fontId="3" type="Hiragana" alignment="center"/>
  </si>
  <si>
    <t xml:space="preserve"> 緑区</t>
    <phoneticPr fontId="3" type="Hiragana" alignment="center"/>
  </si>
  <si>
    <t xml:space="preserve"> 青葉区</t>
    <phoneticPr fontId="3" type="Hiragana" alignment="center"/>
  </si>
  <si>
    <t xml:space="preserve"> 都筑区</t>
    <phoneticPr fontId="3" type="Hiragana" alignment="center"/>
  </si>
  <si>
    <t xml:space="preserve"> 戸塚区</t>
    <phoneticPr fontId="3" type="Hiragana" alignment="center"/>
  </si>
  <si>
    <t xml:space="preserve"> 栄区</t>
    <phoneticPr fontId="3" type="Hiragana" alignment="center"/>
  </si>
  <si>
    <t xml:space="preserve"> 泉区</t>
    <phoneticPr fontId="3" type="Hiragana" alignment="center"/>
  </si>
  <si>
    <t xml:space="preserve"> 瀬谷区</t>
    <phoneticPr fontId="3" type="Hiragana" alignment="center"/>
  </si>
  <si>
    <t>川崎市</t>
    <phoneticPr fontId="3" type="Hiragana" alignment="center"/>
  </si>
  <si>
    <t>横須賀市</t>
    <phoneticPr fontId="3" type="Hiragana" alignment="center"/>
  </si>
  <si>
    <t>平塚市</t>
    <phoneticPr fontId="3" type="Hiragana" alignment="center"/>
  </si>
  <si>
    <t>鎌倉市</t>
    <phoneticPr fontId="3" type="Hiragana" alignment="center"/>
  </si>
  <si>
    <t>藤沢市</t>
    <phoneticPr fontId="3" type="Hiragana" alignment="center"/>
  </si>
  <si>
    <t>小田原市</t>
    <phoneticPr fontId="3" type="Hiragana" alignment="center"/>
  </si>
  <si>
    <t>茅ヶ崎市</t>
    <phoneticPr fontId="3" type="Hiragana" alignment="center"/>
  </si>
  <si>
    <t>逗子市</t>
    <phoneticPr fontId="3" type="Hiragana" alignment="center"/>
  </si>
  <si>
    <t>相模原市</t>
    <phoneticPr fontId="3" type="Hiragana" alignment="center"/>
  </si>
  <si>
    <t>三浦市</t>
    <phoneticPr fontId="3" type="Hiragana" alignment="center"/>
  </si>
  <si>
    <t>秦野市</t>
    <phoneticPr fontId="3" type="Hiragana" alignment="center"/>
  </si>
  <si>
    <t>厚木市</t>
    <phoneticPr fontId="3" type="Hiragana" alignment="center"/>
  </si>
  <si>
    <t>大和市</t>
    <phoneticPr fontId="3" type="Hiragana" alignment="center"/>
  </si>
  <si>
    <t>伊勢原市</t>
    <phoneticPr fontId="3" type="Hiragana" alignment="center"/>
  </si>
  <si>
    <t>海老名市</t>
    <phoneticPr fontId="3" type="Hiragana" alignment="center"/>
  </si>
  <si>
    <t>座間市</t>
    <phoneticPr fontId="3" type="Hiragana" alignment="center"/>
  </si>
  <si>
    <t>南足柄市</t>
    <phoneticPr fontId="3" type="Hiragana" alignment="center"/>
  </si>
  <si>
    <t>綾瀬市</t>
    <phoneticPr fontId="3" type="Hiragana" alignment="center"/>
  </si>
  <si>
    <t>葉山町</t>
    <phoneticPr fontId="3" type="Hiragana" alignment="center"/>
  </si>
  <si>
    <t>寒川町</t>
    <phoneticPr fontId="3" type="Hiragana" alignment="center"/>
  </si>
  <si>
    <t>大磯町</t>
    <phoneticPr fontId="3" type="Hiragana" alignment="center"/>
  </si>
  <si>
    <t>二宮町</t>
    <phoneticPr fontId="3" type="Hiragana" alignment="center"/>
  </si>
  <si>
    <t>中井町</t>
    <phoneticPr fontId="3" type="Hiragana" alignment="center"/>
  </si>
  <si>
    <t>大井町</t>
    <phoneticPr fontId="3" type="Hiragana" alignment="center"/>
  </si>
  <si>
    <t>松田町</t>
    <phoneticPr fontId="3" type="Hiragana" alignment="center"/>
  </si>
  <si>
    <t>山北町</t>
    <phoneticPr fontId="3" type="Hiragana" alignment="center"/>
  </si>
  <si>
    <t>開成町</t>
    <phoneticPr fontId="3" type="Hiragana" alignment="center"/>
  </si>
  <si>
    <t>箱根町</t>
    <phoneticPr fontId="3" type="Hiragana" alignment="center"/>
  </si>
  <si>
    <t>真鶴町</t>
    <phoneticPr fontId="3" type="Hiragana" alignment="center"/>
  </si>
  <si>
    <t>湯河原町</t>
    <phoneticPr fontId="3" type="Hiragana" alignment="center"/>
  </si>
  <si>
    <t>愛川町</t>
    <phoneticPr fontId="3" type="Hiragana" alignment="center"/>
  </si>
  <si>
    <t>清川村</t>
    <phoneticPr fontId="3" type="Hiragana" alignment="center"/>
  </si>
  <si>
    <t>神奈川県県民部国際課調べ</t>
    <rPh sb="0" eb="4">
      <t>カナガワケン</t>
    </rPh>
    <rPh sb="4" eb="6">
      <t>ケンミン</t>
    </rPh>
    <rPh sb="6" eb="7">
      <t>ブ</t>
    </rPh>
    <rPh sb="7" eb="10">
      <t>コクサイカ</t>
    </rPh>
    <rPh sb="10" eb="11">
      <t>シラ</t>
    </rPh>
    <phoneticPr fontId="3"/>
  </si>
  <si>
    <t xml:space="preserve"> 外国人登録者国籍別人員調査表（２００８（平成２０）年１２月３１日現在）</t>
    <rPh sb="6" eb="7">
      <t>しゃ</t>
    </rPh>
    <phoneticPr fontId="2" type="Hiragana"/>
  </si>
  <si>
    <t>全国籍合計　161カ国</t>
    <rPh sb="10" eb="11">
      <t>こく</t>
    </rPh>
    <phoneticPr fontId="2" type="Hiragana"/>
  </si>
  <si>
    <t>ﾌｨﾝﾗﾝﾄﾞ</t>
    <phoneticPr fontId="2" type="Hiragana"/>
  </si>
  <si>
    <t>ｺﾝｺﾞ共和国</t>
    <rPh sb="4" eb="7">
      <t>きょうわこく</t>
    </rPh>
    <phoneticPr fontId="2" type="Hiragana"/>
  </si>
  <si>
    <t>ｶﾅﾀﾞ</t>
    <phoneticPr fontId="2" type="Hiragana"/>
  </si>
  <si>
    <t>アジア</t>
    <phoneticPr fontId="2" type="Hiragana"/>
  </si>
  <si>
    <t>ﾌﾗﾝｽ</t>
    <phoneticPr fontId="2" type="Hiragana"/>
  </si>
  <si>
    <t>ｺﾝｺﾞ民主共和国</t>
    <rPh sb="4" eb="6">
      <t>みんしゅ</t>
    </rPh>
    <rPh sb="6" eb="9">
      <t>きょうわこく</t>
    </rPh>
    <phoneticPr fontId="2" type="Hiragana"/>
  </si>
  <si>
    <t>ｺｽﾀﾘｶ</t>
    <phoneticPr fontId="2" type="Hiragana"/>
  </si>
  <si>
    <t>ﾄﾞｲﾂ</t>
    <phoneticPr fontId="2" type="Hiragana"/>
  </si>
  <si>
    <t>ｶｰﾎﾞｳﾞｪﾙﾃﾞ</t>
    <phoneticPr fontId="2" type="Hiragana"/>
  </si>
  <si>
    <t>ｷｭｰﾊﾞ</t>
    <phoneticPr fontId="2" type="Hiragana"/>
  </si>
  <si>
    <t>ｷﾞﾘｼｬ</t>
    <phoneticPr fontId="2" type="Hiragana"/>
  </si>
  <si>
    <t>ｺﾓﾛ</t>
    <phoneticPr fontId="2" type="Hiragana"/>
  </si>
  <si>
    <t>ﾄﾞﾐﾆｶ共和国</t>
    <rPh sb="5" eb="8">
      <t>きょうわこく</t>
    </rPh>
    <phoneticPr fontId="2" type="Hiragana"/>
  </si>
  <si>
    <t>ﾊﾝｶﾞﾘｰ</t>
    <phoneticPr fontId="2" type="Hiragana"/>
  </si>
  <si>
    <t>ﾍﾞﾅﾝ</t>
    <phoneticPr fontId="2" type="Hiragana"/>
  </si>
  <si>
    <t>ﾄﾞﾐﾆｶ</t>
    <phoneticPr fontId="2" type="Hiragana"/>
  </si>
  <si>
    <t>ｱｲｽﾗﾝﾄﾞ</t>
    <phoneticPr fontId="2" type="Hiragana"/>
  </si>
  <si>
    <t>ｼﾞﾌﾟﾁ</t>
    <phoneticPr fontId="2" type="Hiragana"/>
  </si>
  <si>
    <t>ｴﾙｻﾙﾊﾞﾄﾞﾙ</t>
    <phoneticPr fontId="2" type="Hiragana"/>
  </si>
  <si>
    <t>ｱｲﾙﾗﾝﾄﾞ</t>
    <phoneticPr fontId="2" type="Hiragana"/>
  </si>
  <si>
    <t>ｴﾁｵﾋﾟｱ</t>
    <phoneticPr fontId="2" type="Hiragana"/>
  </si>
  <si>
    <t>ｸﾞｱﾃﾏﾗ</t>
    <phoneticPr fontId="2" type="Hiragana"/>
  </si>
  <si>
    <t>ｲﾀﾘｱ</t>
    <phoneticPr fontId="2" type="Hiragana"/>
  </si>
  <si>
    <t>赤道ｷﾞﾆｱ</t>
    <rPh sb="0" eb="2">
      <t>せきどう</t>
    </rPh>
    <phoneticPr fontId="2" type="Hiragana"/>
  </si>
  <si>
    <t>ﾊｲﾁ</t>
    <phoneticPr fontId="2" type="Hiragana"/>
  </si>
  <si>
    <t>ｷﾙｷﾞｽ</t>
    <phoneticPr fontId="2" type="Hiragana"/>
  </si>
  <si>
    <t>ｴﾘﾄﾘｱ</t>
    <phoneticPr fontId="2" type="Hiragana"/>
  </si>
  <si>
    <t>ﾎﾝｼﾞｭﾗｽ</t>
    <phoneticPr fontId="2" type="Hiragana"/>
  </si>
  <si>
    <t>ｶｻﾞﾌｽﾀﾝ</t>
    <phoneticPr fontId="2" type="Hiragana"/>
  </si>
  <si>
    <t>ｶﾞﾎﾞﾝ</t>
    <phoneticPr fontId="2" type="Hiragana"/>
  </si>
  <si>
    <t>ｼﾞｬﾏｲｶ</t>
    <phoneticPr fontId="2" type="Hiragana"/>
  </si>
  <si>
    <t>ｽﾘﾗﾝｶ</t>
    <phoneticPr fontId="2" type="Hiragana"/>
  </si>
  <si>
    <t>ﾘﾋﾃﾝｼｭﾀｲﾝ</t>
    <phoneticPr fontId="2" type="Hiragana"/>
  </si>
  <si>
    <t>ｶﾞｰﾅ</t>
    <phoneticPr fontId="2" type="Hiragana"/>
  </si>
  <si>
    <t>ﾒｷｼｺ</t>
    <phoneticPr fontId="2" type="Hiragana"/>
  </si>
  <si>
    <t>中国</t>
    <rPh sb="0" eb="2">
      <t>ちゅうごく</t>
    </rPh>
    <phoneticPr fontId="2" type="Hiragana"/>
  </si>
  <si>
    <t>ﾙｸｾﾝﾌﾞﾙｸ</t>
    <phoneticPr fontId="2" type="Hiragana"/>
  </si>
  <si>
    <t>ｷﾞﾆｱ</t>
    <phoneticPr fontId="2" type="Hiragana"/>
  </si>
  <si>
    <t>ﾆｶﾗｸﾞｱ</t>
    <phoneticPr fontId="2" type="Hiragana"/>
  </si>
  <si>
    <t>ｷﾌﾟﾛｽ</t>
    <phoneticPr fontId="2" type="Hiragana"/>
  </si>
  <si>
    <t>ﾗﾄﾋﾞｱ</t>
    <phoneticPr fontId="2" type="Hiragana"/>
  </si>
  <si>
    <t>ｶﾞﾝﾋﾞｱ</t>
    <phoneticPr fontId="2" type="Hiragana"/>
  </si>
  <si>
    <t>ﾊﾟﾅﾏ</t>
    <phoneticPr fontId="2" type="Hiragana"/>
  </si>
  <si>
    <t>ﾘﾄｱﾆｱ</t>
    <phoneticPr fontId="2" type="Hiragana"/>
  </si>
  <si>
    <t>ｷﾞﾆｱﾋﾞｻｳ</t>
    <phoneticPr fontId="2" type="Hiragana"/>
  </si>
  <si>
    <t>ｾﾝﾄﾙｼｱ</t>
    <phoneticPr fontId="2" type="Hiragana"/>
  </si>
  <si>
    <t>ｲﾝﾄﾞ</t>
    <phoneticPr fontId="2" type="Hiragana"/>
  </si>
  <si>
    <t>ﾏﾙﾀ</t>
    <phoneticPr fontId="2" type="Hiragana"/>
  </si>
  <si>
    <t>ｺｰﾄｼﾞﾎﾞﾜｰﾙ</t>
    <phoneticPr fontId="2" type="Hiragana"/>
  </si>
  <si>
    <t>ｾﾝﾄﾋﾞﾝｾﾝﾄ</t>
    <phoneticPr fontId="2" type="Hiragana"/>
  </si>
  <si>
    <t>ｲﾝﾄﾞﾈｼｱ</t>
    <phoneticPr fontId="2" type="Hiragana"/>
  </si>
  <si>
    <t>ﾓﾙﾄﾞﾊﾞ</t>
    <phoneticPr fontId="2" type="Hiragana"/>
  </si>
  <si>
    <t>ｹﾆｱ</t>
    <phoneticPr fontId="2" type="Hiragana"/>
  </si>
  <si>
    <t>ｾﾝﾄｸﾘｽﾄﾌｧｰ･ﾈｰｳﾞｨｽ</t>
    <phoneticPr fontId="2" type="Hiragana"/>
  </si>
  <si>
    <t>ｲﾗﾝ</t>
    <phoneticPr fontId="2" type="Hiragana"/>
  </si>
  <si>
    <t>ﾏｹﾄﾞﾆｱ</t>
    <phoneticPr fontId="2" type="Hiragana"/>
  </si>
  <si>
    <t>ﾘﾍﾞﾘｱ</t>
    <phoneticPr fontId="2" type="Hiragana"/>
  </si>
  <si>
    <t>ﾄﾘﾆﾀﾞｰﾄﾞ･ﾄﾊﾞｺﾞ</t>
    <phoneticPr fontId="2" type="Hiragana"/>
  </si>
  <si>
    <t>ｲﾗｸ</t>
    <phoneticPr fontId="2" type="Hiragana"/>
  </si>
  <si>
    <t>ｵﾗﾝﾀﾞ</t>
    <phoneticPr fontId="2" type="Hiragana"/>
  </si>
  <si>
    <t>ﾘﾋﾞｱ</t>
    <phoneticPr fontId="2" type="Hiragana"/>
  </si>
  <si>
    <t>米国</t>
    <rPh sb="0" eb="2">
      <t>べいこく</t>
    </rPh>
    <phoneticPr fontId="2" type="Hiragana"/>
  </si>
  <si>
    <t>ｲｽﾗｴﾙ</t>
    <phoneticPr fontId="2" type="Hiragana"/>
  </si>
  <si>
    <t>ﾉﾙｳｪｰ</t>
    <phoneticPr fontId="2" type="Hiragana"/>
  </si>
  <si>
    <t>ﾚｿﾄ</t>
    <phoneticPr fontId="2" type="Hiragana"/>
  </si>
  <si>
    <t>ｸﾞﾚﾅﾀﾞ</t>
    <phoneticPr fontId="2" type="Hiragana"/>
  </si>
  <si>
    <t>ﾖﾙﾀﾞﾝ</t>
    <phoneticPr fontId="2" type="Hiragana"/>
  </si>
  <si>
    <t>ﾎﾟｰﾗﾝﾄﾞ</t>
    <phoneticPr fontId="2" type="Hiragana"/>
  </si>
  <si>
    <t>ﾏﾀﾞｶﾞｽｶﾙ</t>
    <phoneticPr fontId="2" type="Hiragana"/>
  </si>
  <si>
    <t>ｱﾝﾃｨｸﾞｱ･ﾊﾞｰﾌﾞｰﾀﾞ</t>
    <phoneticPr fontId="2" type="Hiragana"/>
  </si>
  <si>
    <t>韓国・朝鮮</t>
    <rPh sb="0" eb="2">
      <t>かんこく</t>
    </rPh>
    <rPh sb="3" eb="5">
      <t>ちょうせん</t>
    </rPh>
    <phoneticPr fontId="2" type="Hiragana"/>
  </si>
  <si>
    <t>ﾎﾟﾙﾄｶﾞﾙ</t>
    <phoneticPr fontId="2" type="Hiragana"/>
  </si>
  <si>
    <t>ﾏﾘ</t>
    <phoneticPr fontId="2" type="Hiragana"/>
  </si>
  <si>
    <t>南米</t>
    <rPh sb="0" eb="2">
      <t>なんべい</t>
    </rPh>
    <phoneticPr fontId="2" type="Hiragana"/>
  </si>
  <si>
    <t>ｸｳｪｰﾄ</t>
    <phoneticPr fontId="2" type="Hiragana"/>
  </si>
  <si>
    <t>ﾙｰﾏﾆｱ</t>
    <phoneticPr fontId="2" type="Hiragana"/>
  </si>
  <si>
    <t>ﾓｰﾘﾀﾆｱ</t>
    <phoneticPr fontId="2" type="Hiragana"/>
  </si>
  <si>
    <t>ｱﾙｾﾞﾝﾁﾝ</t>
    <phoneticPr fontId="2" type="Hiragana"/>
  </si>
  <si>
    <t>ﾗｵｽ</t>
    <phoneticPr fontId="2" type="Hiragana"/>
  </si>
  <si>
    <t>ﾛｼｱ</t>
    <phoneticPr fontId="2" type="Hiragana"/>
  </si>
  <si>
    <t>ﾓﾛｯｺ</t>
    <phoneticPr fontId="2" type="Hiragana"/>
  </si>
  <si>
    <t>ﾎﾞﾘﾋﾞｱ</t>
    <phoneticPr fontId="2" type="Hiragana"/>
  </si>
  <si>
    <t>ﾚﾊﾞﾉﾝ</t>
    <phoneticPr fontId="2" type="Hiragana"/>
  </si>
  <si>
    <t>ｻﾝﾏﾘﾉ</t>
    <phoneticPr fontId="2" type="Hiragana"/>
  </si>
  <si>
    <t>ﾏﾗｳｲ</t>
    <phoneticPr fontId="2" type="Hiragana"/>
  </si>
  <si>
    <t>ﾌﾞﾗｼﾞﾙ</t>
    <phoneticPr fontId="2" type="Hiragana"/>
  </si>
  <si>
    <t>ﾏﾚｰｼｱ</t>
    <phoneticPr fontId="2" type="Hiragana"/>
  </si>
  <si>
    <t>ｽﾍﾟｲﾝ</t>
    <phoneticPr fontId="2" type="Hiragana"/>
  </si>
  <si>
    <t>ﾓｰﾘｼｬｽ</t>
    <phoneticPr fontId="2" type="Hiragana"/>
  </si>
  <si>
    <t>ﾁﾘ</t>
    <phoneticPr fontId="2" type="Hiragana"/>
  </si>
  <si>
    <t>ﾓﾝｺﾞﾙ</t>
    <phoneticPr fontId="2" type="Hiragana"/>
  </si>
  <si>
    <t>ｽｳｪｰﾃﾞﾝ</t>
    <phoneticPr fontId="2" type="Hiragana"/>
  </si>
  <si>
    <t>ﾓｻﾞﾝﾋﾞｰｸ</t>
    <phoneticPr fontId="2" type="Hiragana"/>
  </si>
  <si>
    <t>ｺﾛﾝﾋﾞｱ</t>
    <phoneticPr fontId="2" type="Hiragana"/>
  </si>
  <si>
    <t>ｵﾏｰﾝ</t>
    <phoneticPr fontId="2" type="Hiragana"/>
  </si>
  <si>
    <t>ｽｲｽ</t>
    <phoneticPr fontId="2" type="Hiragana"/>
  </si>
  <si>
    <t>ﾆｼﾞｪｰﾙ</t>
    <phoneticPr fontId="2" type="Hiragana"/>
  </si>
  <si>
    <t>ｴｸｱﾄﾞﾙ</t>
    <phoneticPr fontId="2" type="Hiragana"/>
  </si>
  <si>
    <t>ﾓﾙﾃﾞｨﾌﾞ</t>
    <phoneticPr fontId="2" type="Hiragana"/>
  </si>
  <si>
    <t>ﾄﾙｸﾒﾆｽﾀﾝ</t>
    <phoneticPr fontId="2" type="Hiragana"/>
  </si>
  <si>
    <t>ﾅｲｼﾞｪﾘｱ</t>
    <phoneticPr fontId="2" type="Hiragana"/>
  </si>
  <si>
    <t>ｶﾞｲｱﾅ</t>
    <phoneticPr fontId="2" type="Hiragana"/>
  </si>
  <si>
    <t>ﾈﾊﾟｰﾙ</t>
    <phoneticPr fontId="2" type="Hiragana"/>
  </si>
  <si>
    <t>ﾀｼﾞｷｽﾀﾝ</t>
    <phoneticPr fontId="2" type="Hiragana"/>
  </si>
  <si>
    <t>ﾅﾐﾋﾞｱ</t>
    <phoneticPr fontId="2" type="Hiragana"/>
  </si>
  <si>
    <t>ﾊﾟﾗｸﾞｱｲ</t>
    <phoneticPr fontId="2" type="Hiragana"/>
  </si>
  <si>
    <t>ﾊﾟｷｽﾀﾝ</t>
    <phoneticPr fontId="2" type="Hiragana"/>
  </si>
  <si>
    <t>英国</t>
    <rPh sb="0" eb="2">
      <t>えいこく</t>
    </rPh>
    <phoneticPr fontId="2" type="Hiragana"/>
  </si>
  <si>
    <t>ﾙﾜﾝﾀﾞ</t>
    <phoneticPr fontId="2" type="Hiragana"/>
  </si>
  <si>
    <t>ﾍﾟﾙｰ</t>
    <phoneticPr fontId="2" type="Hiragana"/>
  </si>
  <si>
    <t>ﾌｨﾘﾋﾟﾝ</t>
    <phoneticPr fontId="2" type="Hiragana"/>
  </si>
  <si>
    <t>ｳｸﾗｲﾅ</t>
    <phoneticPr fontId="2" type="Hiragana"/>
  </si>
  <si>
    <t>ｾﾈｶﾞﾙ</t>
    <phoneticPr fontId="2" type="Hiragana"/>
  </si>
  <si>
    <t>ｽﾘﾅﾑ</t>
    <phoneticPr fontId="2" type="Hiragana"/>
  </si>
  <si>
    <t>ｶﾀｰﾙ</t>
    <phoneticPr fontId="2" type="Hiragana"/>
  </si>
  <si>
    <t>ｳｽﾞﾍﾞｷｽﾀﾝ</t>
    <phoneticPr fontId="2" type="Hiragana"/>
  </si>
  <si>
    <t>ｼｴﾗﾚｵﾈ</t>
    <phoneticPr fontId="2" type="Hiragana"/>
  </si>
  <si>
    <t>ｳﾙｸﾞｱｲ</t>
    <phoneticPr fontId="2" type="Hiragana"/>
  </si>
  <si>
    <t>ｻｳｼﾞｱﾗﾋﾞｱ</t>
    <phoneticPr fontId="2" type="Hiragana"/>
  </si>
  <si>
    <t>ﾕｰｺﾞｽﾗﾋﾞｱ</t>
    <phoneticPr fontId="2" type="Hiragana"/>
  </si>
  <si>
    <t>ｿﾏﾘｱ</t>
    <phoneticPr fontId="2" type="Hiragana"/>
  </si>
  <si>
    <t>ﾍﾞﾈｽﾞｴﾗ</t>
    <phoneticPr fontId="2" type="Hiragana"/>
  </si>
  <si>
    <t>ｼﾘｱ</t>
    <phoneticPr fontId="2" type="Hiragana"/>
  </si>
  <si>
    <t>ｱﾙﾒﾆｱ</t>
    <phoneticPr fontId="2" type="Hiragana"/>
  </si>
  <si>
    <t>ｽｰﾀﾞﾝ</t>
    <phoneticPr fontId="2" type="Hiragana"/>
  </si>
  <si>
    <t>オセアニア</t>
    <phoneticPr fontId="2" type="Hiragana"/>
  </si>
  <si>
    <t>ｼﾝｶﾞﾎﾟｰﾙ</t>
    <phoneticPr fontId="2" type="Hiragana"/>
  </si>
  <si>
    <t>ｱｾﾞﾙﾊﾞｲｼﾞｬﾝ</t>
    <phoneticPr fontId="2" type="Hiragana"/>
  </si>
  <si>
    <t>ｽﾜｼﾞﾗﾝﾄﾞ</t>
    <phoneticPr fontId="2" type="Hiragana"/>
  </si>
  <si>
    <t>ｵｰｽﾄﾗﾘｱ</t>
    <phoneticPr fontId="2" type="Hiragana"/>
  </si>
  <si>
    <t>ﾀｲ</t>
    <phoneticPr fontId="2" type="Hiragana"/>
  </si>
  <si>
    <t>ｱﾝﾄﾞﾗ</t>
    <phoneticPr fontId="2" type="Hiragana"/>
  </si>
  <si>
    <t>ｾｰｼｪﾙ</t>
    <phoneticPr fontId="2" type="Hiragana"/>
  </si>
  <si>
    <t>ﾌｨｼﾞｰ</t>
    <phoneticPr fontId="2" type="Hiragana"/>
  </si>
  <si>
    <t>ﾄﾙｺ</t>
    <phoneticPr fontId="2" type="Hiragana"/>
  </si>
  <si>
    <t>ｸﾞﾙｼﾞｱ</t>
    <phoneticPr fontId="2" type="Hiragana"/>
  </si>
  <si>
    <t>ﾀﾝｻﾞｲﾆｱ</t>
    <phoneticPr fontId="2" type="Hiragana"/>
  </si>
  <si>
    <t>ｷﾘﾊﾞｽ</t>
    <phoneticPr fontId="2" type="Hiragana"/>
  </si>
  <si>
    <t>ﾍﾞﾄﾅﾑ</t>
    <phoneticPr fontId="2" type="Hiragana"/>
  </si>
  <si>
    <t>ｽﾛﾍﾞﾆｱ</t>
    <phoneticPr fontId="2" type="Hiragana"/>
  </si>
  <si>
    <t>ﾄｰｺﾞ</t>
    <phoneticPr fontId="2" type="Hiragana"/>
  </si>
  <si>
    <t>ﾏｰｼｬﾙ</t>
    <phoneticPr fontId="2" type="Hiragana"/>
  </si>
  <si>
    <t>ｲｴﾒﾝ</t>
    <phoneticPr fontId="2" type="Hiragana"/>
  </si>
  <si>
    <t>ｽﾛﾊﾞｷｱ</t>
    <phoneticPr fontId="2" type="Hiragana"/>
  </si>
  <si>
    <t>ﾁｭﾆｼﾞｱ</t>
    <phoneticPr fontId="2" type="Hiragana"/>
  </si>
  <si>
    <t>ﾐｸﾛﾈｼｱ</t>
    <phoneticPr fontId="2" type="Hiragana"/>
  </si>
  <si>
    <t>ﾊﾟﾚｽﾁﾅ</t>
    <phoneticPr fontId="2" type="Hiragana"/>
  </si>
  <si>
    <t>ﾎﾞｽﾆｱ･ﾍﾙﾂｪｺﾋﾞﾅ</t>
    <phoneticPr fontId="2" type="Hiragana"/>
  </si>
  <si>
    <t>ｳｶﾞﾝﾀﾞ</t>
    <phoneticPr fontId="2" type="Hiragana"/>
  </si>
  <si>
    <t>ﾆｭｰｼﾞｰﾗﾝﾄﾞ</t>
    <phoneticPr fontId="2" type="Hiragana"/>
  </si>
  <si>
    <t>ヨーロッパ</t>
    <phoneticPr fontId="2" type="Hiragana"/>
  </si>
  <si>
    <t>ｾﾙﾋﾞｱ･ﾓﾝﾃﾈｸﾞﾛ</t>
    <phoneticPr fontId="2" type="Hiragana"/>
  </si>
  <si>
    <t>南ｱﾌﾘｶ共和国</t>
    <rPh sb="0" eb="1">
      <t>みなみ</t>
    </rPh>
    <rPh sb="5" eb="7">
      <t>きょうわ</t>
    </rPh>
    <rPh sb="7" eb="8">
      <t>こく</t>
    </rPh>
    <phoneticPr fontId="2" type="Hiragana"/>
  </si>
  <si>
    <t>ﾅｳﾙ</t>
    <phoneticPr fontId="2" type="Hiragana"/>
  </si>
  <si>
    <t>ｱﾙﾊﾞﾆｱ</t>
    <phoneticPr fontId="2" type="Hiragana"/>
  </si>
  <si>
    <t>ｾﾙﾋﾞｱ共和国</t>
    <rPh sb="5" eb="8">
      <t>きょうわこく</t>
    </rPh>
    <phoneticPr fontId="2" type="Hiragana"/>
  </si>
  <si>
    <t>ｴｼﾞﾌﾟﾄ</t>
    <phoneticPr fontId="2" type="Hiragana"/>
  </si>
  <si>
    <t>ﾊﾟﾌﾟｱﾆｭｰｷﾞﾆｱ</t>
    <phoneticPr fontId="2" type="Hiragana"/>
  </si>
  <si>
    <t>ｵｰｽﾄﾘｱ</t>
    <phoneticPr fontId="2" type="Hiragana"/>
  </si>
  <si>
    <t>ﾓﾝﾃﾈｸﾞﾛ共和国</t>
    <rPh sb="7" eb="10">
      <t>きょうわこく</t>
    </rPh>
    <phoneticPr fontId="2" type="Hiragana"/>
  </si>
  <si>
    <t>ﾌﾞﾙｷﾅﾌｧｿ</t>
    <phoneticPr fontId="2" type="Hiragana"/>
  </si>
  <si>
    <t>ﾊﾟﾗｵ</t>
    <phoneticPr fontId="2" type="Hiragana"/>
  </si>
  <si>
    <t>ﾍﾞﾙｷﾞｰ</t>
    <phoneticPr fontId="2" type="Hiragana"/>
  </si>
  <si>
    <t>アフリカ</t>
    <phoneticPr fontId="2" type="Hiragana"/>
  </si>
  <si>
    <t>ｻﾞﾝﾋﾞｱ</t>
    <phoneticPr fontId="2" type="Hiragana"/>
  </si>
  <si>
    <t>ｿﾛﾓﾝ</t>
    <phoneticPr fontId="2" type="Hiragana"/>
  </si>
  <si>
    <t>ﾌﾞﾙｶﾞﾘｱ</t>
    <phoneticPr fontId="2" type="Hiragana"/>
  </si>
  <si>
    <t>ｱﾙｼﾞｪﾘｱ</t>
    <phoneticPr fontId="2" type="Hiragana"/>
  </si>
  <si>
    <t>ｼﾞﾝﾊﾞﾌﾞｴ</t>
    <phoneticPr fontId="2" type="Hiragana"/>
  </si>
  <si>
    <t>ﾄﾝｶﾞ</t>
    <phoneticPr fontId="2" type="Hiragana"/>
  </si>
  <si>
    <t>ﾍﾞﾗﾙｰｼ</t>
    <phoneticPr fontId="2" type="Hiragana"/>
  </si>
  <si>
    <t>ﾌﾞﾙﾝｼﾞ</t>
    <phoneticPr fontId="2" type="Hiragana"/>
  </si>
  <si>
    <t>ｱﾝｺﾞﾗ</t>
    <phoneticPr fontId="2" type="Hiragana"/>
  </si>
  <si>
    <t>ﾊﾞﾇｱﾂ</t>
    <phoneticPr fontId="2" type="Hiragana"/>
  </si>
  <si>
    <t>ｸﾛｱﾁｱ</t>
    <phoneticPr fontId="2" type="Hiragana"/>
  </si>
  <si>
    <t>ﾎﾞﾂﾜﾅ</t>
    <phoneticPr fontId="2" type="Hiragana"/>
  </si>
  <si>
    <t>北米</t>
    <rPh sb="0" eb="2">
      <t>ほくべい</t>
    </rPh>
    <phoneticPr fontId="2" type="Hiragana"/>
  </si>
  <si>
    <t>ｻﾓｱ</t>
    <phoneticPr fontId="2" type="Hiragana"/>
  </si>
  <si>
    <t>ﾁｪｺ</t>
    <phoneticPr fontId="2" type="Hiragana"/>
  </si>
  <si>
    <t>ｶﾒﾙｰﾝ</t>
    <phoneticPr fontId="2" type="Hiragana"/>
  </si>
  <si>
    <t>ﾊﾞﾙﾊﾞﾄﾞｽ</t>
    <phoneticPr fontId="2" type="Hiragana"/>
  </si>
  <si>
    <t>無国籍</t>
    <rPh sb="0" eb="3">
      <t>むこくせき</t>
    </rPh>
    <phoneticPr fontId="2" type="Hiragana"/>
  </si>
  <si>
    <t>ﾃﾞﾝﾏｰｸ</t>
    <phoneticPr fontId="2" type="Hiragana"/>
  </si>
  <si>
    <t>中央ｱﾌﾘｶ</t>
    <rPh sb="0" eb="2">
      <t>ちゅうおう</t>
    </rPh>
    <phoneticPr fontId="2" type="Hiragana"/>
  </si>
  <si>
    <t>ﾊﾞﾊﾏ</t>
    <phoneticPr fontId="2" type="Hiragana"/>
  </si>
  <si>
    <t>ｴｽﾄﾆｱ</t>
    <phoneticPr fontId="2" type="Hiragana"/>
  </si>
  <si>
    <t>ﾁｬﾄﾞ</t>
    <phoneticPr fontId="2" type="Hiragana"/>
  </si>
  <si>
    <t>ﾍﾞﾘｰｽﾞ</t>
    <phoneticPr fontId="2" type="Hiragana"/>
  </si>
  <si>
    <t>神奈川県県民部国際課調べ</t>
    <rPh sb="0" eb="4">
      <t>かながわけん</t>
    </rPh>
    <rPh sb="4" eb="6">
      <t>けんみん</t>
    </rPh>
    <rPh sb="6" eb="7">
      <t>ぶ</t>
    </rPh>
    <rPh sb="7" eb="10">
      <t>こくさいか</t>
    </rPh>
    <rPh sb="10" eb="11">
      <t>しら</t>
    </rPh>
    <phoneticPr fontId="2" type="Hiragana"/>
  </si>
  <si>
    <t>163カ国</t>
    <phoneticPr fontId="3"/>
  </si>
  <si>
    <t>全国籍合計　163カ国</t>
    <rPh sb="10" eb="11">
      <t>こく</t>
    </rPh>
    <phoneticPr fontId="2" type="Hiragana"/>
  </si>
  <si>
    <t>外国人登録者市(区)町村別主要国籍別人員調査表（２００９（平成２１）年３月３１日現在）</t>
    <rPh sb="0" eb="3">
      <t>ガイコクジン</t>
    </rPh>
    <rPh sb="3" eb="6">
      <t>トウロクシャ</t>
    </rPh>
    <rPh sb="6" eb="7">
      <t>シ</t>
    </rPh>
    <rPh sb="8" eb="9">
      <t>ク</t>
    </rPh>
    <rPh sb="10" eb="12">
      <t>チョウソン</t>
    </rPh>
    <rPh sb="12" eb="13">
      <t>ベツ</t>
    </rPh>
    <rPh sb="13" eb="15">
      <t>シュヨウ</t>
    </rPh>
    <rPh sb="15" eb="18">
      <t>コクセキベツ</t>
    </rPh>
    <rPh sb="18" eb="20">
      <t>ジンイン</t>
    </rPh>
    <rPh sb="20" eb="22">
      <t>チョウサヒョウ</t>
    </rPh>
    <rPh sb="22" eb="23">
      <t>ヒョウ</t>
    </rPh>
    <rPh sb="29" eb="31">
      <t>ヘイセイ</t>
    </rPh>
    <rPh sb="34" eb="35">
      <t>ネン</t>
    </rPh>
    <rPh sb="36" eb="37">
      <t>ガツ</t>
    </rPh>
    <rPh sb="39" eb="40">
      <t>ニチ</t>
    </rPh>
    <rPh sb="40" eb="42">
      <t>ゲンザイ</t>
    </rPh>
    <phoneticPr fontId="3"/>
  </si>
  <si>
    <t>ﾌｨﾘﾋﾟﾝ</t>
    <phoneticPr fontId="3" type="Hiragana" alignment="center"/>
  </si>
  <si>
    <t>ﾌﾞﾗｼﾞﾙ</t>
    <phoneticPr fontId="3" type="Hiragana" alignment="center"/>
  </si>
  <si>
    <t>ﾍﾟﾙ-</t>
    <phoneticPr fontId="3" type="Hiragana" alignment="center"/>
  </si>
  <si>
    <t>ﾍﾞﾄﾅﾑ</t>
    <phoneticPr fontId="3" type="Hiragana" alignment="center"/>
  </si>
  <si>
    <t>米国</t>
    <phoneticPr fontId="3" type="Hiragana" alignment="center"/>
  </si>
  <si>
    <t>ﾀｲ</t>
    <phoneticPr fontId="3" type="Hiragana" alignment="center"/>
  </si>
  <si>
    <t>ｲﾝﾄﾞ</t>
    <phoneticPr fontId="3"/>
  </si>
  <si>
    <t>英国</t>
    <phoneticPr fontId="3" type="Hiragana" alignment="center"/>
  </si>
  <si>
    <t>ｲﾝﾄﾞﾈｼｱ</t>
    <phoneticPr fontId="3"/>
  </si>
  <si>
    <t>ｶﾝﾎﾞｼﾞｱ</t>
    <phoneticPr fontId="3" type="Hiragana" alignment="center"/>
  </si>
  <si>
    <t>ﾗｵｽ</t>
    <phoneticPr fontId="3"/>
  </si>
  <si>
    <t>150カ国</t>
    <phoneticPr fontId="3"/>
  </si>
  <si>
    <t>県合計</t>
    <phoneticPr fontId="3" type="Hiragana" alignment="center"/>
  </si>
  <si>
    <t>横浜市</t>
    <phoneticPr fontId="3" type="Hiragana" alignment="center"/>
  </si>
  <si>
    <t xml:space="preserve"> 鶴見区</t>
    <phoneticPr fontId="3" type="Hiragana" alignment="center"/>
  </si>
  <si>
    <t xml:space="preserve"> 神奈川区</t>
    <phoneticPr fontId="3" type="Hiragana" alignment="center"/>
  </si>
  <si>
    <t xml:space="preserve"> 西区</t>
    <phoneticPr fontId="3" type="Hiragana" alignment="center"/>
  </si>
  <si>
    <t xml:space="preserve"> 中区</t>
    <phoneticPr fontId="3" type="Hiragana" alignment="center"/>
  </si>
  <si>
    <t xml:space="preserve"> 南区</t>
    <phoneticPr fontId="3" type="Hiragana" alignment="center"/>
  </si>
  <si>
    <t xml:space="preserve"> 港南区</t>
    <phoneticPr fontId="3" type="Hiragana" alignment="center"/>
  </si>
  <si>
    <t xml:space="preserve"> 保土ヶ谷区</t>
    <phoneticPr fontId="3" type="Hiragana" alignment="center"/>
  </si>
  <si>
    <t xml:space="preserve"> 旭区</t>
    <phoneticPr fontId="3" type="Hiragana" alignment="center"/>
  </si>
  <si>
    <t xml:space="preserve"> 磯子区</t>
    <phoneticPr fontId="3" type="Hiragana" alignment="center"/>
  </si>
  <si>
    <t xml:space="preserve"> 金沢区</t>
    <phoneticPr fontId="3" type="Hiragana" alignment="center"/>
  </si>
  <si>
    <t xml:space="preserve"> 港北区</t>
    <phoneticPr fontId="3" type="Hiragana" alignment="center"/>
  </si>
  <si>
    <t xml:space="preserve"> 緑区</t>
    <phoneticPr fontId="3" type="Hiragana" alignment="center"/>
  </si>
  <si>
    <t xml:space="preserve"> 青葉区</t>
    <phoneticPr fontId="3" type="Hiragana" alignment="center"/>
  </si>
  <si>
    <t xml:space="preserve"> 都筑区</t>
    <phoneticPr fontId="3" type="Hiragana" alignment="center"/>
  </si>
  <si>
    <t xml:space="preserve"> 戸塚区</t>
    <phoneticPr fontId="3" type="Hiragana" alignment="center"/>
  </si>
  <si>
    <t xml:space="preserve"> 栄区</t>
    <phoneticPr fontId="3" type="Hiragana" alignment="center"/>
  </si>
  <si>
    <t xml:space="preserve"> 泉区</t>
    <phoneticPr fontId="3" type="Hiragana" alignment="center"/>
  </si>
  <si>
    <t xml:space="preserve"> 瀬谷区</t>
    <phoneticPr fontId="3" type="Hiragana" alignment="center"/>
  </si>
  <si>
    <t>川崎市</t>
    <phoneticPr fontId="3" type="Hiragana" alignment="center"/>
  </si>
  <si>
    <t>横須賀市</t>
    <phoneticPr fontId="3" type="Hiragana" alignment="center"/>
  </si>
  <si>
    <t>平塚市</t>
    <phoneticPr fontId="3" type="Hiragana" alignment="center"/>
  </si>
  <si>
    <t>鎌倉市</t>
    <phoneticPr fontId="3" type="Hiragana" alignment="center"/>
  </si>
  <si>
    <t>藤沢市</t>
    <phoneticPr fontId="3" type="Hiragana" alignment="center"/>
  </si>
  <si>
    <t>小田原市</t>
    <phoneticPr fontId="3" type="Hiragana" alignment="center"/>
  </si>
  <si>
    <t>茅ヶ崎市</t>
    <phoneticPr fontId="3" type="Hiragana" alignment="center"/>
  </si>
  <si>
    <t>逗子市</t>
    <phoneticPr fontId="3" type="Hiragana" alignment="center"/>
  </si>
  <si>
    <t>相模原市</t>
    <phoneticPr fontId="3" type="Hiragana" alignment="center"/>
  </si>
  <si>
    <t>三浦市</t>
    <phoneticPr fontId="3" type="Hiragana" alignment="center"/>
  </si>
  <si>
    <t>秦野市</t>
    <phoneticPr fontId="3" type="Hiragana" alignment="center"/>
  </si>
  <si>
    <t>厚木市</t>
    <phoneticPr fontId="3" type="Hiragana" alignment="center"/>
  </si>
  <si>
    <t>大和市</t>
    <phoneticPr fontId="3" type="Hiragana" alignment="center"/>
  </si>
  <si>
    <t>伊勢原市</t>
    <phoneticPr fontId="3" type="Hiragana" alignment="center"/>
  </si>
  <si>
    <t>海老名市</t>
    <phoneticPr fontId="3" type="Hiragana" alignment="center"/>
  </si>
  <si>
    <t>座間市</t>
    <phoneticPr fontId="3" type="Hiragana" alignment="center"/>
  </si>
  <si>
    <t>南足柄市</t>
    <phoneticPr fontId="3" type="Hiragana" alignment="center"/>
  </si>
  <si>
    <t>綾瀬市</t>
    <phoneticPr fontId="3" type="Hiragana" alignment="center"/>
  </si>
  <si>
    <t>葉山町</t>
    <phoneticPr fontId="3" type="Hiragana" alignment="center"/>
  </si>
  <si>
    <t>寒川町</t>
    <phoneticPr fontId="3" type="Hiragana" alignment="center"/>
  </si>
  <si>
    <t>大磯町</t>
    <phoneticPr fontId="3" type="Hiragana" alignment="center"/>
  </si>
  <si>
    <t>二宮町</t>
    <phoneticPr fontId="3" type="Hiragana" alignment="center"/>
  </si>
  <si>
    <t>中井町</t>
    <phoneticPr fontId="3" type="Hiragana" alignment="center"/>
  </si>
  <si>
    <t>大井町</t>
    <phoneticPr fontId="3" type="Hiragana" alignment="center"/>
  </si>
  <si>
    <t>松田町</t>
    <phoneticPr fontId="3" type="Hiragana" alignment="center"/>
  </si>
  <si>
    <t>山北町</t>
    <phoneticPr fontId="3" type="Hiragana" alignment="center"/>
  </si>
  <si>
    <t>開成町</t>
    <phoneticPr fontId="3" type="Hiragana" alignment="center"/>
  </si>
  <si>
    <t>箱根町</t>
    <phoneticPr fontId="3" type="Hiragana" alignment="center"/>
  </si>
  <si>
    <t>真鶴町</t>
    <phoneticPr fontId="3" type="Hiragana" alignment="center"/>
  </si>
  <si>
    <t>湯河原町</t>
    <phoneticPr fontId="3" type="Hiragana" alignment="center"/>
  </si>
  <si>
    <t>愛川町</t>
    <phoneticPr fontId="3" type="Hiragana" alignment="center"/>
  </si>
  <si>
    <t>清川村</t>
    <phoneticPr fontId="3" type="Hiragana" alignment="center"/>
  </si>
  <si>
    <t xml:space="preserve"> 外国人登録者国籍別人員調査表（２００9（平成２1）年3月３１日現在）</t>
    <rPh sb="6" eb="7">
      <t>しゃ</t>
    </rPh>
    <phoneticPr fontId="2" type="Hiragana"/>
  </si>
  <si>
    <t>ﾌｨﾝﾗﾝﾄﾞ</t>
    <phoneticPr fontId="2" type="Hiragana"/>
  </si>
  <si>
    <t>ﾙｸｾﾝﾌﾞﾙｸ</t>
    <phoneticPr fontId="2" type="Hiragana"/>
  </si>
  <si>
    <t>ｷﾞﾆｱ</t>
    <phoneticPr fontId="2" type="Hiragana"/>
  </si>
  <si>
    <t>ﾆｶﾗｸﾞｱ</t>
    <phoneticPr fontId="2" type="Hiragana"/>
  </si>
  <si>
    <t>ｷﾌﾟﾛｽ</t>
    <phoneticPr fontId="2" type="Hiragana"/>
  </si>
  <si>
    <t>ﾗﾄﾋﾞｱ</t>
    <phoneticPr fontId="2" type="Hiragana"/>
  </si>
  <si>
    <t>ｶﾞﾝﾋﾞｱ</t>
    <phoneticPr fontId="2" type="Hiragana"/>
  </si>
  <si>
    <t>ﾊﾟﾅﾏ</t>
    <phoneticPr fontId="2" type="Hiragana"/>
  </si>
  <si>
    <t>ﾘﾄｱﾆｱ</t>
    <phoneticPr fontId="2" type="Hiragana"/>
  </si>
  <si>
    <t>ｷﾞﾆｱﾋﾞｻｳ</t>
    <phoneticPr fontId="2" type="Hiragana"/>
  </si>
  <si>
    <t>ｾﾝﾄﾙｼｱ</t>
    <phoneticPr fontId="2" type="Hiragana"/>
  </si>
  <si>
    <t>ｲﾝﾄﾞ</t>
    <phoneticPr fontId="2" type="Hiragana"/>
  </si>
  <si>
    <t>ﾏﾙﾀ</t>
    <phoneticPr fontId="2" type="Hiragana"/>
  </si>
  <si>
    <t>ｺｰﾄｼﾞﾎﾞﾜｰﾙ</t>
    <phoneticPr fontId="2" type="Hiragana"/>
  </si>
  <si>
    <t>ｾﾝﾄﾋﾞﾝｾﾝﾄ</t>
    <phoneticPr fontId="2" type="Hiragana"/>
  </si>
  <si>
    <t>ｲﾝﾄﾞﾈｼｱ</t>
    <phoneticPr fontId="2" type="Hiragana"/>
  </si>
  <si>
    <t>ﾓﾙﾄﾞﾊﾞ</t>
    <phoneticPr fontId="2" type="Hiragana"/>
  </si>
  <si>
    <t>ｹﾆｱ</t>
    <phoneticPr fontId="2" type="Hiragana"/>
  </si>
  <si>
    <t>ｾﾝﾄｸﾘｽﾄﾌｧｰ･ﾈｰｳﾞｨｽ</t>
    <phoneticPr fontId="2" type="Hiragana"/>
  </si>
  <si>
    <t>ｲﾗﾝ</t>
    <phoneticPr fontId="2" type="Hiragana"/>
  </si>
  <si>
    <t>ﾏｹﾄﾞﾆｱ</t>
    <phoneticPr fontId="2" type="Hiragana"/>
  </si>
  <si>
    <t>ﾘﾍﾞﾘｱ</t>
    <phoneticPr fontId="2" type="Hiragana"/>
  </si>
  <si>
    <t>ﾄﾘﾆﾀﾞｰﾄﾞ･ﾄﾊﾞｺﾞ</t>
    <phoneticPr fontId="2" type="Hiragana"/>
  </si>
  <si>
    <t>ｲﾗｸ</t>
    <phoneticPr fontId="2" type="Hiragana"/>
  </si>
  <si>
    <t>ｵﾗﾝﾀﾞ</t>
    <phoneticPr fontId="2" type="Hiragana"/>
  </si>
  <si>
    <t>ﾘﾋﾞｱ</t>
    <phoneticPr fontId="2" type="Hiragana"/>
  </si>
  <si>
    <t>ｲｽﾗｴﾙ</t>
    <phoneticPr fontId="2" type="Hiragana"/>
  </si>
  <si>
    <t>ﾉﾙｳｪｰ</t>
    <phoneticPr fontId="2" type="Hiragana"/>
  </si>
  <si>
    <t>ﾚｿﾄ</t>
    <phoneticPr fontId="2" type="Hiragana"/>
  </si>
  <si>
    <t>ｸﾞﾚﾅﾀﾞ</t>
    <phoneticPr fontId="2" type="Hiragana"/>
  </si>
  <si>
    <t>ﾖﾙﾀﾞﾝ</t>
    <phoneticPr fontId="2" type="Hiragana"/>
  </si>
  <si>
    <t>ﾎﾟｰﾗﾝﾄﾞ</t>
    <phoneticPr fontId="2" type="Hiragana"/>
  </si>
  <si>
    <t>ﾏﾀﾞｶﾞｽｶﾙ</t>
    <phoneticPr fontId="2" type="Hiragana"/>
  </si>
  <si>
    <t>ｱﾝﾃｨｸﾞｱ･ﾊﾞｰﾌﾞｰﾀﾞ</t>
    <phoneticPr fontId="2" type="Hiragana"/>
  </si>
  <si>
    <t>ｸｳｪｰﾄ</t>
    <phoneticPr fontId="2" type="Hiragana"/>
  </si>
  <si>
    <t>ﾙｰﾏﾆｱ</t>
    <phoneticPr fontId="2" type="Hiragana"/>
  </si>
  <si>
    <t>ﾓｰﾘﾀﾆｱ</t>
    <phoneticPr fontId="2" type="Hiragana"/>
  </si>
  <si>
    <t>ｱﾙｾﾞﾝﾁﾝ</t>
    <phoneticPr fontId="2" type="Hiragana"/>
  </si>
  <si>
    <t>ﾗｵｽ</t>
    <phoneticPr fontId="2" type="Hiragana"/>
  </si>
  <si>
    <t>ﾛｼｱ</t>
    <phoneticPr fontId="2" type="Hiragana"/>
  </si>
  <si>
    <t>ﾓﾛｯｺ</t>
    <phoneticPr fontId="2" type="Hiragana"/>
  </si>
  <si>
    <t>ﾎﾞﾘﾋﾞｱ</t>
    <phoneticPr fontId="2" type="Hiragana"/>
  </si>
  <si>
    <t>ﾚﾊﾞﾉﾝ</t>
    <phoneticPr fontId="2" type="Hiragana"/>
  </si>
  <si>
    <t>ｻﾝﾏﾘﾉ</t>
    <phoneticPr fontId="2" type="Hiragana"/>
  </si>
  <si>
    <t>ﾏﾗｳｲ</t>
    <phoneticPr fontId="2" type="Hiragana"/>
  </si>
  <si>
    <t>ﾌﾞﾗｼﾞﾙ</t>
    <phoneticPr fontId="2" type="Hiragana"/>
  </si>
  <si>
    <t>ﾏﾚｰｼｱ</t>
    <phoneticPr fontId="2" type="Hiragana"/>
  </si>
  <si>
    <t>ｽﾍﾟｲﾝ</t>
    <phoneticPr fontId="2" type="Hiragana"/>
  </si>
  <si>
    <t>ﾓｰﾘｼｬｽ</t>
    <phoneticPr fontId="2" type="Hiragana"/>
  </si>
  <si>
    <t>ﾁﾘ</t>
    <phoneticPr fontId="2" type="Hiragana"/>
  </si>
  <si>
    <t>ﾓﾝｺﾞﾙ</t>
    <phoneticPr fontId="2" type="Hiragana"/>
  </si>
  <si>
    <t>ｽｳｪｰﾃﾞﾝ</t>
    <phoneticPr fontId="2" type="Hiragana"/>
  </si>
  <si>
    <t>ﾓｻﾞﾝﾋﾞｰｸ</t>
    <phoneticPr fontId="2" type="Hiragana"/>
  </si>
  <si>
    <t>ｺﾛﾝﾋﾞｱ</t>
    <phoneticPr fontId="2" type="Hiragana"/>
  </si>
  <si>
    <t>ｵﾏｰﾝ</t>
    <phoneticPr fontId="2" type="Hiragana"/>
  </si>
  <si>
    <t>ｽｲｽ</t>
    <phoneticPr fontId="2" type="Hiragana"/>
  </si>
  <si>
    <t>ﾆｼﾞｪｰﾙ</t>
    <phoneticPr fontId="2" type="Hiragana"/>
  </si>
  <si>
    <t>ｴｸｱﾄﾞﾙ</t>
    <phoneticPr fontId="2" type="Hiragana"/>
  </si>
  <si>
    <t>ﾓﾙﾃﾞｨﾌﾞ</t>
    <phoneticPr fontId="2" type="Hiragana"/>
  </si>
  <si>
    <t>ﾄﾙｸﾒﾆｽﾀﾝ</t>
    <phoneticPr fontId="2" type="Hiragana"/>
  </si>
  <si>
    <t>ﾅｲｼﾞｪﾘｱ</t>
    <phoneticPr fontId="2" type="Hiragana"/>
  </si>
  <si>
    <t>ｶﾞｲｱﾅ</t>
    <phoneticPr fontId="2" type="Hiragana"/>
  </si>
  <si>
    <t>ﾈﾊﾟｰﾙ</t>
    <phoneticPr fontId="2" type="Hiragana"/>
  </si>
  <si>
    <t>ﾀｼﾞｷｽﾀﾝ</t>
    <phoneticPr fontId="2" type="Hiragana"/>
  </si>
  <si>
    <t>ﾅﾐﾋﾞｱ</t>
    <phoneticPr fontId="2" type="Hiragana"/>
  </si>
  <si>
    <t>ﾊﾟﾗｸﾞｱｲ</t>
    <phoneticPr fontId="2" type="Hiragana"/>
  </si>
  <si>
    <t>ﾊﾟｷｽﾀﾝ</t>
    <phoneticPr fontId="2" type="Hiragana"/>
  </si>
  <si>
    <t>ﾙﾜﾝﾀﾞ</t>
    <phoneticPr fontId="2" type="Hiragana"/>
  </si>
  <si>
    <t>ﾍﾟﾙｰ</t>
    <phoneticPr fontId="2" type="Hiragana"/>
  </si>
  <si>
    <t>ﾌｨﾘﾋﾟﾝ</t>
    <phoneticPr fontId="2" type="Hiragana"/>
  </si>
  <si>
    <t>ｳｸﾗｲﾅ</t>
    <phoneticPr fontId="2" type="Hiragana"/>
  </si>
  <si>
    <t>ｾﾈｶﾞﾙ</t>
    <phoneticPr fontId="2" type="Hiragana"/>
  </si>
  <si>
    <t>ｽﾘﾅﾑ</t>
    <phoneticPr fontId="2" type="Hiragana"/>
  </si>
  <si>
    <t>ｶﾀｰﾙ</t>
    <phoneticPr fontId="2" type="Hiragana"/>
  </si>
  <si>
    <t>ｳｽﾞﾍﾞｷｽﾀﾝ</t>
    <phoneticPr fontId="2" type="Hiragana"/>
  </si>
  <si>
    <t>ｼｴﾗﾚｵﾈ</t>
    <phoneticPr fontId="2" type="Hiragana"/>
  </si>
  <si>
    <t>ｳﾙｸﾞｱｲ</t>
    <phoneticPr fontId="2" type="Hiragana"/>
  </si>
  <si>
    <t>ｻｳｼﾞｱﾗﾋﾞｱ</t>
    <phoneticPr fontId="2" type="Hiragana"/>
  </si>
  <si>
    <t>ﾕｰｺﾞｽﾗﾋﾞｱ</t>
    <phoneticPr fontId="2" type="Hiragana"/>
  </si>
  <si>
    <t>ｿﾏﾘｱ</t>
    <phoneticPr fontId="2" type="Hiragana"/>
  </si>
  <si>
    <t>ﾍﾞﾈｽﾞｴﾗ</t>
    <phoneticPr fontId="2" type="Hiragana"/>
  </si>
  <si>
    <t>ｼﾘｱ</t>
    <phoneticPr fontId="2" type="Hiragana"/>
  </si>
  <si>
    <t>ｱﾙﾒﾆｱ</t>
    <phoneticPr fontId="2" type="Hiragana"/>
  </si>
  <si>
    <t>ｽｰﾀﾞﾝ</t>
    <phoneticPr fontId="2" type="Hiragana"/>
  </si>
  <si>
    <t>オセアニア</t>
    <phoneticPr fontId="2" type="Hiragana"/>
  </si>
  <si>
    <t>ｼﾝｶﾞﾎﾟｰﾙ</t>
    <phoneticPr fontId="2" type="Hiragana"/>
  </si>
  <si>
    <t>ｱｾﾞﾙﾊﾞｲｼﾞｬﾝ</t>
    <phoneticPr fontId="2" type="Hiragana"/>
  </si>
  <si>
    <t>ｽﾜｼﾞﾗﾝﾄﾞ</t>
    <phoneticPr fontId="2" type="Hiragana"/>
  </si>
  <si>
    <t>ｵｰｽﾄﾗﾘｱ</t>
    <phoneticPr fontId="2" type="Hiragana"/>
  </si>
  <si>
    <t>ﾀｲ</t>
    <phoneticPr fontId="2" type="Hiragana"/>
  </si>
  <si>
    <t>ｱﾝﾄﾞﾗ</t>
    <phoneticPr fontId="2" type="Hiragana"/>
  </si>
  <si>
    <t>ｾｰｼｪﾙ</t>
    <phoneticPr fontId="2" type="Hiragana"/>
  </si>
  <si>
    <t>ﾌｨｼﾞｰ</t>
    <phoneticPr fontId="2" type="Hiragana"/>
  </si>
  <si>
    <t>ﾄﾙｺ</t>
    <phoneticPr fontId="2" type="Hiragana"/>
  </si>
  <si>
    <t>ｸﾞﾙｼﾞｱ</t>
    <phoneticPr fontId="2" type="Hiragana"/>
  </si>
  <si>
    <t>ﾀﾝｻﾞｲﾆｱ</t>
    <phoneticPr fontId="2" type="Hiragana"/>
  </si>
  <si>
    <t>ｷﾘﾊﾞｽ</t>
    <phoneticPr fontId="2" type="Hiragana"/>
  </si>
  <si>
    <t>ﾍﾞﾄﾅﾑ</t>
    <phoneticPr fontId="2" type="Hiragana"/>
  </si>
  <si>
    <t>ｽﾛﾍﾞﾆｱ</t>
    <phoneticPr fontId="2" type="Hiragana"/>
  </si>
  <si>
    <t>ﾄｰｺﾞ</t>
    <phoneticPr fontId="2" type="Hiragana"/>
  </si>
  <si>
    <t>ﾏｰｼｬﾙ</t>
    <phoneticPr fontId="2" type="Hiragana"/>
  </si>
  <si>
    <t>ｲｴﾒﾝ</t>
    <phoneticPr fontId="2" type="Hiragana"/>
  </si>
  <si>
    <t>ｽﾛﾊﾞｷｱ</t>
    <phoneticPr fontId="2" type="Hiragana"/>
  </si>
  <si>
    <t>ﾁｭﾆｼﾞｱ</t>
    <phoneticPr fontId="2" type="Hiragana"/>
  </si>
  <si>
    <t>ﾐｸﾛﾈｼｱ</t>
    <phoneticPr fontId="2" type="Hiragana"/>
  </si>
  <si>
    <t>ﾊﾟﾚｽﾁﾅ</t>
    <phoneticPr fontId="2" type="Hiragana"/>
  </si>
  <si>
    <t>ﾎﾞｽﾆｱ･ﾍﾙﾂｪｺﾋﾞﾅ</t>
    <phoneticPr fontId="2" type="Hiragana"/>
  </si>
  <si>
    <t>ｳｶﾞﾝﾀﾞ</t>
    <phoneticPr fontId="2" type="Hiragana"/>
  </si>
  <si>
    <t>ﾆｭｰｼﾞｰﾗﾝﾄﾞ</t>
    <phoneticPr fontId="2" type="Hiragana"/>
  </si>
  <si>
    <t>ヨーロッパ</t>
    <phoneticPr fontId="2" type="Hiragana"/>
  </si>
  <si>
    <t>ｾﾙﾋﾞｱ･ﾓﾝﾃﾈｸﾞﾛ</t>
    <phoneticPr fontId="2" type="Hiragana"/>
  </si>
  <si>
    <t>ｻﾓｱ</t>
    <phoneticPr fontId="2" type="Hiragana"/>
  </si>
  <si>
    <t>ﾁｪｺ</t>
    <phoneticPr fontId="2" type="Hiragana"/>
  </si>
  <si>
    <t>ｶﾒﾙｰﾝ</t>
    <phoneticPr fontId="2" type="Hiragana"/>
  </si>
  <si>
    <t>ﾊﾞﾙﾊﾞﾄﾞｽ</t>
    <phoneticPr fontId="2" type="Hiragana"/>
  </si>
  <si>
    <t>ﾂﾊﾞﾙ</t>
    <phoneticPr fontId="2" type="Hiragana"/>
  </si>
  <si>
    <t>ﾃﾞﾝﾏｰｸ</t>
    <phoneticPr fontId="2" type="Hiragana"/>
  </si>
  <si>
    <t>ｴｽﾄﾆｱ</t>
    <phoneticPr fontId="2" type="Hiragana"/>
  </si>
  <si>
    <t>ﾁｬﾄﾞ</t>
    <phoneticPr fontId="2" type="Hiragana"/>
  </si>
  <si>
    <t>ﾍﾞﾘｰｽﾞ</t>
    <phoneticPr fontId="2" type="Hiragana"/>
  </si>
  <si>
    <t>ｾﾙﾋﾞｱ･ﾓﾝﾃﾈｸﾞﾛ</t>
    <phoneticPr fontId="2" type="Hiragana"/>
  </si>
  <si>
    <t xml:space="preserve"> 外国人登録者国籍別人員調査表（２００9（平成２1）年１２月３１日現在）</t>
    <rPh sb="6" eb="7">
      <t>しゃ</t>
    </rPh>
    <phoneticPr fontId="2" type="Hiragana"/>
  </si>
  <si>
    <t>ﾌｨﾝﾗﾝﾄﾞ</t>
    <phoneticPr fontId="2" type="Hiragana"/>
  </si>
  <si>
    <t>ﾌﾗﾝｽ</t>
    <phoneticPr fontId="2" type="Hiragana"/>
  </si>
  <si>
    <t>赤道ｷﾞﾆｱ共和国</t>
    <rPh sb="0" eb="2">
      <t>せきどう</t>
    </rPh>
    <rPh sb="6" eb="9">
      <t>きょうわこく</t>
    </rPh>
    <phoneticPr fontId="2" type="Hiragana"/>
  </si>
  <si>
    <t>ﾊｲﾁ</t>
    <phoneticPr fontId="2" type="Hiragana"/>
  </si>
  <si>
    <t>ｷﾙｷﾞｽ</t>
    <phoneticPr fontId="2" type="Hiragana"/>
  </si>
  <si>
    <t>ｴﾘﾄﾘｱ</t>
    <phoneticPr fontId="2" type="Hiragana"/>
  </si>
  <si>
    <t>ﾎﾝｼﾞｭﾗｽ</t>
    <phoneticPr fontId="2" type="Hiragana"/>
  </si>
  <si>
    <t>ｶｻﾞﾌｽﾀﾝ</t>
    <phoneticPr fontId="2" type="Hiragana"/>
  </si>
  <si>
    <t>ｶﾞﾎﾞﾝ</t>
    <phoneticPr fontId="2" type="Hiragana"/>
  </si>
  <si>
    <t>ｼﾞｬﾏｲｶ</t>
    <phoneticPr fontId="2" type="Hiragana"/>
  </si>
  <si>
    <t>ｽﾘﾗﾝｶ</t>
    <phoneticPr fontId="2" type="Hiragana"/>
  </si>
  <si>
    <t>ﾘﾋﾃﾝｼｭﾀｲﾝ</t>
    <phoneticPr fontId="2" type="Hiragana"/>
  </si>
  <si>
    <t>ｶﾞｰﾅ</t>
    <phoneticPr fontId="2" type="Hiragana"/>
  </si>
  <si>
    <t>ﾒｷｼｺ</t>
    <phoneticPr fontId="2" type="Hiragana"/>
  </si>
  <si>
    <t>ﾙｸｾﾝﾌﾞﾙｸ</t>
    <phoneticPr fontId="2" type="Hiragana"/>
  </si>
  <si>
    <t>ｷﾞﾆｱ</t>
    <phoneticPr fontId="2" type="Hiragana"/>
  </si>
  <si>
    <t>ﾆｶﾗｸﾞｱ</t>
    <phoneticPr fontId="2" type="Hiragana"/>
  </si>
  <si>
    <t>ｷﾌﾟﾛｽ</t>
    <phoneticPr fontId="2" type="Hiragana"/>
  </si>
  <si>
    <t>ﾗﾄﾋﾞｱ</t>
    <phoneticPr fontId="2" type="Hiragana"/>
  </si>
  <si>
    <t>ｶﾞﾝﾋﾞｱ</t>
    <phoneticPr fontId="2" type="Hiragana"/>
  </si>
  <si>
    <t>ﾊﾟﾅﾏ</t>
    <phoneticPr fontId="2" type="Hiragana"/>
  </si>
  <si>
    <t>ﾘﾄｱﾆｱ</t>
    <phoneticPr fontId="2" type="Hiragana"/>
  </si>
  <si>
    <t>ｷﾞﾆｱﾋﾞｻｳ</t>
    <phoneticPr fontId="2" type="Hiragana"/>
  </si>
  <si>
    <t>ｾﾝﾄﾙｼｱ</t>
    <phoneticPr fontId="2" type="Hiragana"/>
  </si>
  <si>
    <t>ｲﾝﾄﾞ</t>
    <phoneticPr fontId="2" type="Hiragana"/>
  </si>
  <si>
    <t>ﾏﾙﾀ</t>
    <phoneticPr fontId="2" type="Hiragana"/>
  </si>
  <si>
    <t>ｺｰﾄｼﾞﾎﾞﾜｰﾙ</t>
    <phoneticPr fontId="2" type="Hiragana"/>
  </si>
  <si>
    <t>ｾﾝﾄﾋﾞﾝｾﾝﾄ</t>
    <phoneticPr fontId="2" type="Hiragana"/>
  </si>
  <si>
    <t>ｲﾝﾄﾞﾈｼｱ</t>
    <phoneticPr fontId="2" type="Hiragana"/>
  </si>
  <si>
    <t>ﾓﾙﾄﾞﾊﾞ</t>
    <phoneticPr fontId="2" type="Hiragana"/>
  </si>
  <si>
    <t>ｹﾆｱ</t>
    <phoneticPr fontId="2" type="Hiragana"/>
  </si>
  <si>
    <t>ｾﾝﾄｸﾘｽﾄﾌｧｰ･ﾈｰｳﾞｨｽ</t>
    <phoneticPr fontId="2" type="Hiragana"/>
  </si>
  <si>
    <t>ｲﾗﾝ</t>
    <phoneticPr fontId="2" type="Hiragana"/>
  </si>
  <si>
    <t>ﾏｹﾄﾞﾆｱ</t>
    <phoneticPr fontId="2" type="Hiragana"/>
  </si>
  <si>
    <t>ﾘﾍﾞﾘｱ</t>
    <phoneticPr fontId="2" type="Hiragana"/>
  </si>
  <si>
    <t>ﾄﾘﾆﾀﾞｰﾄﾞ･ﾄﾊﾞｺﾞ</t>
    <phoneticPr fontId="2" type="Hiragana"/>
  </si>
  <si>
    <t>ｲﾗｸ</t>
    <phoneticPr fontId="2" type="Hiragana"/>
  </si>
  <si>
    <t>ｵﾗﾝﾀﾞ</t>
    <phoneticPr fontId="2" type="Hiragana"/>
  </si>
  <si>
    <t>ﾘﾋﾞｱ</t>
    <phoneticPr fontId="2" type="Hiragana"/>
  </si>
  <si>
    <t>ｲｽﾗｴﾙ</t>
    <phoneticPr fontId="2" type="Hiragana"/>
  </si>
  <si>
    <t>ﾉﾙｳｪｰ</t>
    <phoneticPr fontId="2" type="Hiragana"/>
  </si>
  <si>
    <t>ﾚｿﾄ</t>
    <phoneticPr fontId="2" type="Hiragana"/>
  </si>
  <si>
    <t>ｸﾞﾚﾅﾀﾞ</t>
    <phoneticPr fontId="2" type="Hiragana"/>
  </si>
  <si>
    <t>ﾖﾙﾀﾞﾝ</t>
    <phoneticPr fontId="2" type="Hiragana"/>
  </si>
  <si>
    <t>ﾎﾟｰﾗﾝﾄﾞ</t>
    <phoneticPr fontId="2" type="Hiragana"/>
  </si>
  <si>
    <t>ﾏﾀﾞｶﾞｽｶﾙ</t>
    <phoneticPr fontId="2" type="Hiragana"/>
  </si>
  <si>
    <t>ｱﾝﾃｨｸﾞｱ･ﾊﾞｰﾌﾞｰﾀﾞ</t>
    <phoneticPr fontId="2" type="Hiragana"/>
  </si>
  <si>
    <t>ｸｳｪｰﾄ</t>
    <phoneticPr fontId="2" type="Hiragana"/>
  </si>
  <si>
    <t>ﾙｰﾏﾆｱ</t>
    <phoneticPr fontId="2" type="Hiragana"/>
  </si>
  <si>
    <t>ﾓｰﾘﾀﾆｱ</t>
    <phoneticPr fontId="2" type="Hiragana"/>
  </si>
  <si>
    <t>ｱﾙｾﾞﾝﾁﾝ</t>
    <phoneticPr fontId="2" type="Hiragana"/>
  </si>
  <si>
    <t>ﾗｵｽ</t>
    <phoneticPr fontId="2" type="Hiragana"/>
  </si>
  <si>
    <t>ﾛｼｱ</t>
    <phoneticPr fontId="2" type="Hiragana"/>
  </si>
  <si>
    <t>ﾓﾛｯｺ</t>
    <phoneticPr fontId="2" type="Hiragana"/>
  </si>
  <si>
    <t>ﾎﾞﾘﾋﾞｱ</t>
    <phoneticPr fontId="2" type="Hiragana"/>
  </si>
  <si>
    <t>ﾚﾊﾞﾉﾝ</t>
    <phoneticPr fontId="2" type="Hiragana"/>
  </si>
  <si>
    <t>ｻﾝﾏﾘﾉ</t>
    <phoneticPr fontId="2" type="Hiragana"/>
  </si>
  <si>
    <t>ﾏﾗｳｲ</t>
    <phoneticPr fontId="2" type="Hiragana"/>
  </si>
  <si>
    <t>ﾌﾞﾗｼﾞﾙ</t>
    <phoneticPr fontId="2" type="Hiragana"/>
  </si>
  <si>
    <t>ﾏﾚｰｼｱ</t>
    <phoneticPr fontId="2" type="Hiragana"/>
  </si>
  <si>
    <t>ｽﾍﾟｲﾝ</t>
    <phoneticPr fontId="2" type="Hiragana"/>
  </si>
  <si>
    <t>ﾓｰﾘｼｬｽ</t>
    <phoneticPr fontId="2" type="Hiragana"/>
  </si>
  <si>
    <t>ﾁﾘ</t>
    <phoneticPr fontId="2" type="Hiragana"/>
  </si>
  <si>
    <t>ﾓﾝｺﾞﾙ</t>
    <phoneticPr fontId="2" type="Hiragana"/>
  </si>
  <si>
    <t>ｽｳｪｰﾃﾞﾝ</t>
    <phoneticPr fontId="2" type="Hiragana"/>
  </si>
  <si>
    <t>ﾓｻﾞﾝﾋﾞｰｸ</t>
    <phoneticPr fontId="2" type="Hiragana"/>
  </si>
  <si>
    <t>ｺﾛﾝﾋﾞｱ</t>
    <phoneticPr fontId="2" type="Hiragana"/>
  </si>
  <si>
    <t>ｵﾏｰﾝ</t>
    <phoneticPr fontId="2" type="Hiragana"/>
  </si>
  <si>
    <t>ｽｲｽ</t>
    <phoneticPr fontId="2" type="Hiragana"/>
  </si>
  <si>
    <t>ﾆｼﾞｪｰﾙ</t>
    <phoneticPr fontId="2" type="Hiragana"/>
  </si>
  <si>
    <t>ｴｸｱﾄﾞﾙ</t>
    <phoneticPr fontId="2" type="Hiragana"/>
  </si>
  <si>
    <t>ﾓﾙﾃﾞｨﾌﾞ</t>
    <phoneticPr fontId="2" type="Hiragana"/>
  </si>
  <si>
    <t>ﾄﾙｸﾒﾆｽﾀﾝ</t>
    <phoneticPr fontId="2" type="Hiragana"/>
  </si>
  <si>
    <t>ﾅｲｼﾞｪﾘｱ</t>
    <phoneticPr fontId="2" type="Hiragana"/>
  </si>
  <si>
    <t>ｶﾞｲｱﾅ</t>
    <phoneticPr fontId="2" type="Hiragana"/>
  </si>
  <si>
    <t>ﾈﾊﾟｰﾙ</t>
    <phoneticPr fontId="2" type="Hiragana"/>
  </si>
  <si>
    <t>ﾀｼﾞｷｽﾀﾝ</t>
    <phoneticPr fontId="2" type="Hiragana"/>
  </si>
  <si>
    <t>ﾅﾐﾋﾞｱ</t>
    <phoneticPr fontId="2" type="Hiragana"/>
  </si>
  <si>
    <t>ﾊﾟﾗｸﾞｱｲ</t>
    <phoneticPr fontId="2" type="Hiragana"/>
  </si>
  <si>
    <t>ﾊﾟｷｽﾀﾝ</t>
    <phoneticPr fontId="2" type="Hiragana"/>
  </si>
  <si>
    <t>ﾙﾜﾝﾀﾞ</t>
    <phoneticPr fontId="2" type="Hiragana"/>
  </si>
  <si>
    <t>ﾍﾟﾙｰ</t>
    <phoneticPr fontId="2" type="Hiragana"/>
  </si>
  <si>
    <t>ﾌｨﾘﾋﾟﾝ</t>
    <phoneticPr fontId="2" type="Hiragana"/>
  </si>
  <si>
    <t>ｳｸﾗｲﾅ</t>
    <phoneticPr fontId="2" type="Hiragana"/>
  </si>
  <si>
    <t>ｾﾈｶﾞﾙ</t>
    <phoneticPr fontId="2" type="Hiragana"/>
  </si>
  <si>
    <t>ｽﾘﾅﾑ</t>
    <phoneticPr fontId="2" type="Hiragana"/>
  </si>
  <si>
    <t>ｶﾀｰﾙ</t>
    <phoneticPr fontId="2" type="Hiragana"/>
  </si>
  <si>
    <t>ｳｽﾞﾍﾞｷｽﾀﾝ</t>
    <phoneticPr fontId="2" type="Hiragana"/>
  </si>
  <si>
    <t>ｼｴﾗﾚｵﾈ</t>
    <phoneticPr fontId="2" type="Hiragana"/>
  </si>
  <si>
    <t>ｳﾙｸﾞｱｲ</t>
    <phoneticPr fontId="2" type="Hiragana"/>
  </si>
  <si>
    <t>ｻｳｼﾞｱﾗﾋﾞｱ</t>
    <phoneticPr fontId="2" type="Hiragana"/>
  </si>
  <si>
    <t>ﾕｰｺﾞｽﾗﾋﾞｱ</t>
    <phoneticPr fontId="2" type="Hiragana"/>
  </si>
  <si>
    <t>ｿﾏﾘｱ</t>
    <phoneticPr fontId="2" type="Hiragana"/>
  </si>
  <si>
    <t>ﾍﾞﾈｽﾞｴﾗ</t>
    <phoneticPr fontId="2" type="Hiragana"/>
  </si>
  <si>
    <t>ｼﾘｱ</t>
    <phoneticPr fontId="2" type="Hiragana"/>
  </si>
  <si>
    <t>ｱﾙﾒﾆｱ</t>
    <phoneticPr fontId="2" type="Hiragana"/>
  </si>
  <si>
    <t>ｽｰﾀﾞﾝ</t>
    <phoneticPr fontId="2" type="Hiragana"/>
  </si>
  <si>
    <t>オセアニア</t>
    <phoneticPr fontId="2" type="Hiragana"/>
  </si>
  <si>
    <t>ｼﾝｶﾞﾎﾟｰﾙ</t>
    <phoneticPr fontId="2" type="Hiragana"/>
  </si>
  <si>
    <t>ｱｾﾞﾙﾊﾞｲｼﾞｬﾝ</t>
    <phoneticPr fontId="2" type="Hiragana"/>
  </si>
  <si>
    <t>ｽﾜｼﾞﾗﾝﾄﾞ</t>
    <phoneticPr fontId="2" type="Hiragana"/>
  </si>
  <si>
    <t xml:space="preserve"> 外国人登録者国籍別人員調査表（２０１０（平成２２）年１２月３１日現在）</t>
    <rPh sb="6" eb="7">
      <t>しゃ</t>
    </rPh>
    <phoneticPr fontId="2" type="Hiragana"/>
  </si>
  <si>
    <t>全国籍合計　164カ国</t>
    <rPh sb="10" eb="11">
      <t>こく</t>
    </rPh>
    <phoneticPr fontId="2" type="Hiragana"/>
  </si>
  <si>
    <t>ｶｰﾎﾞﾍﾞﾙﾃﾞ</t>
    <phoneticPr fontId="2" type="Hiragana"/>
  </si>
  <si>
    <t>ﾕｰｺﾞｽﾗｳﾞｨｱ</t>
    <phoneticPr fontId="2" type="Hiragana"/>
  </si>
  <si>
    <t>神奈川県県民局くらし文化部国際課調べ</t>
    <rPh sb="0" eb="4">
      <t>かながわけん</t>
    </rPh>
    <rPh sb="4" eb="6">
      <t>けんみん</t>
    </rPh>
    <rPh sb="6" eb="7">
      <t>きょく</t>
    </rPh>
    <rPh sb="10" eb="12">
      <t>ぶんか</t>
    </rPh>
    <rPh sb="12" eb="13">
      <t>ぶ</t>
    </rPh>
    <rPh sb="13" eb="16">
      <t>こくさいか</t>
    </rPh>
    <rPh sb="16" eb="17">
      <t>しら</t>
    </rPh>
    <phoneticPr fontId="2" type="Hiragana"/>
  </si>
  <si>
    <t>外国人登録者市(区)町村別主要国籍別人員調査表（２０１０（平成２２）年１２月３１日現在）</t>
    <rPh sb="0" eb="3">
      <t>ガイコクジン</t>
    </rPh>
    <rPh sb="3" eb="6">
      <t>トウロクシャ</t>
    </rPh>
    <rPh sb="6" eb="7">
      <t>シ</t>
    </rPh>
    <rPh sb="8" eb="9">
      <t>ク</t>
    </rPh>
    <rPh sb="10" eb="12">
      <t>チョウソン</t>
    </rPh>
    <rPh sb="12" eb="13">
      <t>ベツ</t>
    </rPh>
    <rPh sb="13" eb="15">
      <t>シュヨウ</t>
    </rPh>
    <rPh sb="15" eb="17">
      <t>コクセキ</t>
    </rPh>
    <rPh sb="17" eb="18">
      <t>ベツ</t>
    </rPh>
    <rPh sb="18" eb="20">
      <t>ジンイン</t>
    </rPh>
    <rPh sb="20" eb="22">
      <t>チョウサヒョウ</t>
    </rPh>
    <rPh sb="22" eb="23">
      <t>ヒョウ</t>
    </rPh>
    <rPh sb="29" eb="31">
      <t>ヘイセイ</t>
    </rPh>
    <rPh sb="34" eb="35">
      <t>ネン</t>
    </rPh>
    <rPh sb="37" eb="38">
      <t>ガツ</t>
    </rPh>
    <rPh sb="40" eb="41">
      <t>ニチ</t>
    </rPh>
    <rPh sb="41" eb="43">
      <t>ゲンザイ</t>
    </rPh>
    <phoneticPr fontId="3"/>
  </si>
  <si>
    <t>16４カ国</t>
    <phoneticPr fontId="3"/>
  </si>
  <si>
    <t>ｽﾘﾗﾝｶ</t>
    <phoneticPr fontId="3" type="Hiragana" alignment="center"/>
  </si>
  <si>
    <t>15１カ国</t>
    <phoneticPr fontId="3"/>
  </si>
  <si>
    <t>相模原市</t>
    <rPh sb="0" eb="4">
      <t>サガミハラシ</t>
    </rPh>
    <phoneticPr fontId="3"/>
  </si>
  <si>
    <t>神奈川県県民局くらし文化部国際課調べ</t>
    <rPh sb="0" eb="4">
      <t>カナガワケン</t>
    </rPh>
    <rPh sb="4" eb="6">
      <t>ケンミン</t>
    </rPh>
    <rPh sb="6" eb="7">
      <t>キョク</t>
    </rPh>
    <rPh sb="10" eb="12">
      <t>ブンカ</t>
    </rPh>
    <rPh sb="12" eb="13">
      <t>ブ</t>
    </rPh>
    <rPh sb="13" eb="16">
      <t>コクサイカ</t>
    </rPh>
    <rPh sb="16" eb="17">
      <t>シラ</t>
    </rPh>
    <phoneticPr fontId="3"/>
  </si>
  <si>
    <t>清川村</t>
    <phoneticPr fontId="3" type="Hiragana" alignment="center"/>
  </si>
  <si>
    <t>愛川町</t>
    <phoneticPr fontId="3" type="Hiragana" alignment="center"/>
  </si>
  <si>
    <t>湯河原町</t>
    <phoneticPr fontId="3" type="Hiragana" alignment="center"/>
  </si>
  <si>
    <t>真鶴町</t>
    <phoneticPr fontId="3" type="Hiragana" alignment="center"/>
  </si>
  <si>
    <t>箱根町</t>
    <phoneticPr fontId="3" type="Hiragana" alignment="center"/>
  </si>
  <si>
    <t>開成町</t>
    <phoneticPr fontId="3" type="Hiragana" alignment="center"/>
  </si>
  <si>
    <t>山北町</t>
    <phoneticPr fontId="3" type="Hiragana" alignment="center"/>
  </si>
  <si>
    <t>松田町</t>
    <phoneticPr fontId="3" type="Hiragana" alignment="center"/>
  </si>
  <si>
    <t>大井町</t>
    <phoneticPr fontId="3" type="Hiragana" alignment="center"/>
  </si>
  <si>
    <t>中井町</t>
    <phoneticPr fontId="3" type="Hiragana" alignment="center"/>
  </si>
  <si>
    <t>二宮町</t>
    <phoneticPr fontId="3" type="Hiragana" alignment="center"/>
  </si>
  <si>
    <t>大磯町</t>
    <phoneticPr fontId="3" type="Hiragana" alignment="center"/>
  </si>
  <si>
    <t>寒川町</t>
    <phoneticPr fontId="3" type="Hiragana" alignment="center"/>
  </si>
  <si>
    <t>葉山町</t>
    <phoneticPr fontId="3" type="Hiragana" alignment="center"/>
  </si>
  <si>
    <t>綾瀬市</t>
    <phoneticPr fontId="3" type="Hiragana" alignment="center"/>
  </si>
  <si>
    <t>南足柄市</t>
    <phoneticPr fontId="3" type="Hiragana" alignment="center"/>
  </si>
  <si>
    <t>座間市</t>
    <phoneticPr fontId="3" type="Hiragana" alignment="center"/>
  </si>
  <si>
    <t>海老名市</t>
    <phoneticPr fontId="3" type="Hiragana" alignment="center"/>
  </si>
  <si>
    <t>伊勢原市</t>
    <phoneticPr fontId="3" type="Hiragana" alignment="center"/>
  </si>
  <si>
    <t>大和市</t>
    <phoneticPr fontId="3" type="Hiragana" alignment="center"/>
  </si>
  <si>
    <t>厚木市</t>
    <phoneticPr fontId="3" type="Hiragana" alignment="center"/>
  </si>
  <si>
    <t>秦野市</t>
    <phoneticPr fontId="3" type="Hiragana" alignment="center"/>
  </si>
  <si>
    <t>三浦市</t>
    <phoneticPr fontId="3" type="Hiragana" alignment="center"/>
  </si>
  <si>
    <t>逗子市</t>
    <phoneticPr fontId="3" type="Hiragana" alignment="center"/>
  </si>
  <si>
    <t>茅ヶ崎市</t>
    <phoneticPr fontId="3" type="Hiragana" alignment="center"/>
  </si>
  <si>
    <t>小田原市</t>
    <phoneticPr fontId="3" type="Hiragana" alignment="center"/>
  </si>
  <si>
    <t>藤沢市</t>
    <phoneticPr fontId="3" type="Hiragana" alignment="center"/>
  </si>
  <si>
    <t>鎌倉市</t>
    <phoneticPr fontId="3" type="Hiragana" alignment="center"/>
  </si>
  <si>
    <t>平塚市</t>
    <phoneticPr fontId="3" type="Hiragana" alignment="center"/>
  </si>
  <si>
    <t>横須賀市</t>
    <phoneticPr fontId="3" type="Hiragana" alignment="center"/>
  </si>
  <si>
    <t>川崎市</t>
    <phoneticPr fontId="3" type="Hiragana" alignment="center"/>
  </si>
  <si>
    <t xml:space="preserve"> 瀬谷区</t>
    <phoneticPr fontId="3" type="Hiragana" alignment="center"/>
  </si>
  <si>
    <t xml:space="preserve"> 泉区</t>
    <phoneticPr fontId="3" type="Hiragana" alignment="center"/>
  </si>
  <si>
    <t xml:space="preserve"> 栄区</t>
    <phoneticPr fontId="3" type="Hiragana" alignment="center"/>
  </si>
  <si>
    <t xml:space="preserve"> 戸塚区</t>
    <phoneticPr fontId="3" type="Hiragana" alignment="center"/>
  </si>
  <si>
    <t xml:space="preserve"> 都筑区</t>
    <phoneticPr fontId="3" type="Hiragana" alignment="center"/>
  </si>
  <si>
    <t xml:space="preserve"> 青葉区</t>
    <phoneticPr fontId="3" type="Hiragana" alignment="center"/>
  </si>
  <si>
    <t xml:space="preserve"> 緑区</t>
    <phoneticPr fontId="3" type="Hiragana" alignment="center"/>
  </si>
  <si>
    <t xml:space="preserve"> 港北区</t>
    <phoneticPr fontId="3" type="Hiragana" alignment="center"/>
  </si>
  <si>
    <t xml:space="preserve"> 金沢区</t>
    <phoneticPr fontId="3" type="Hiragana" alignment="center"/>
  </si>
  <si>
    <t xml:space="preserve"> 磯子区</t>
    <phoneticPr fontId="3" type="Hiragana" alignment="center"/>
  </si>
  <si>
    <t xml:space="preserve"> 旭区</t>
    <phoneticPr fontId="3" type="Hiragana" alignment="center"/>
  </si>
  <si>
    <t xml:space="preserve"> 保土ヶ谷区</t>
    <phoneticPr fontId="3" type="Hiragana" alignment="center"/>
  </si>
  <si>
    <t xml:space="preserve"> 港南区</t>
    <phoneticPr fontId="3" type="Hiragana" alignment="center"/>
  </si>
  <si>
    <t xml:space="preserve"> 南区</t>
    <phoneticPr fontId="3" type="Hiragana" alignment="center"/>
  </si>
  <si>
    <t xml:space="preserve"> 中区</t>
    <phoneticPr fontId="3" type="Hiragana" alignment="center"/>
  </si>
  <si>
    <t xml:space="preserve"> 西区</t>
    <phoneticPr fontId="3" type="Hiragana" alignment="center"/>
  </si>
  <si>
    <t xml:space="preserve"> 神奈川区</t>
    <phoneticPr fontId="3" type="Hiragana" alignment="center"/>
  </si>
  <si>
    <t xml:space="preserve"> 鶴見区</t>
    <phoneticPr fontId="3" type="Hiragana" alignment="center"/>
  </si>
  <si>
    <t>横浜市</t>
    <phoneticPr fontId="3" type="Hiragana" alignment="center"/>
  </si>
  <si>
    <t>県合計</t>
    <phoneticPr fontId="3" type="Hiragana" alignment="center"/>
  </si>
  <si>
    <t>148カ国</t>
    <phoneticPr fontId="3"/>
  </si>
  <si>
    <t>ｽﾘﾗﾝｶ</t>
    <phoneticPr fontId="3" type="Hiragana" alignment="center"/>
  </si>
  <si>
    <t>ｶﾝﾎﾞｼﾞｱ</t>
    <phoneticPr fontId="3" type="Hiragana" alignment="center"/>
  </si>
  <si>
    <t>ｲﾝﾄﾞﾈｼｱ</t>
    <phoneticPr fontId="3"/>
  </si>
  <si>
    <t>英国</t>
    <phoneticPr fontId="3" type="Hiragana" alignment="center"/>
  </si>
  <si>
    <t>ｲﾝﾄﾞ</t>
    <phoneticPr fontId="3"/>
  </si>
  <si>
    <t>ﾀｲ</t>
    <phoneticPr fontId="3" type="Hiragana" alignment="center"/>
  </si>
  <si>
    <t>米国</t>
    <phoneticPr fontId="3" type="Hiragana" alignment="center"/>
  </si>
  <si>
    <t>ﾍﾞﾄﾅﾑ</t>
    <phoneticPr fontId="3" type="Hiragana" alignment="center"/>
  </si>
  <si>
    <t>ﾍﾟﾙ-</t>
    <phoneticPr fontId="3" type="Hiragana" alignment="center"/>
  </si>
  <si>
    <t>ﾌﾞﾗｼﾞﾙ</t>
    <phoneticPr fontId="3" type="Hiragana" alignment="center"/>
  </si>
  <si>
    <t>ﾌｨﾘﾋﾟﾝ</t>
    <phoneticPr fontId="3" type="Hiragana" alignment="center"/>
  </si>
  <si>
    <t>中国</t>
    <phoneticPr fontId="3" type="Hiragana" alignment="center"/>
  </si>
  <si>
    <t>その他</t>
    <phoneticPr fontId="3" type="Hiragana" alignment="center"/>
  </si>
  <si>
    <t>全国籍</t>
    <phoneticPr fontId="3"/>
  </si>
  <si>
    <t>161カ国</t>
    <phoneticPr fontId="3"/>
  </si>
  <si>
    <t>国籍数</t>
    <phoneticPr fontId="3"/>
  </si>
  <si>
    <t>外国人登録者市(区)町村別主要国籍(出身地)別人員調査表（２０１１（平成２３）年１２月３１日現在）</t>
    <rPh sb="0" eb="3">
      <t>ガイコクジン</t>
    </rPh>
    <rPh sb="3" eb="6">
      <t>トウロクシャ</t>
    </rPh>
    <rPh sb="6" eb="7">
      <t>シ</t>
    </rPh>
    <rPh sb="8" eb="9">
      <t>ク</t>
    </rPh>
    <rPh sb="10" eb="12">
      <t>チョウソン</t>
    </rPh>
    <rPh sb="12" eb="13">
      <t>ベツ</t>
    </rPh>
    <rPh sb="13" eb="15">
      <t>シュヨウ</t>
    </rPh>
    <rPh sb="15" eb="17">
      <t>コクセキ</t>
    </rPh>
    <rPh sb="18" eb="21">
      <t>シュッシンチ</t>
    </rPh>
    <rPh sb="22" eb="23">
      <t>ベツ</t>
    </rPh>
    <rPh sb="23" eb="25">
      <t>ジンイン</t>
    </rPh>
    <rPh sb="25" eb="27">
      <t>チョウサヒョウ</t>
    </rPh>
    <rPh sb="27" eb="28">
      <t>ヒョウ</t>
    </rPh>
    <rPh sb="34" eb="36">
      <t>ヘイセイ</t>
    </rPh>
    <rPh sb="39" eb="40">
      <t>ネン</t>
    </rPh>
    <rPh sb="42" eb="43">
      <t>ガツ</t>
    </rPh>
    <rPh sb="45" eb="46">
      <t>ニチ</t>
    </rPh>
    <rPh sb="46" eb="48">
      <t>ゲンザイ</t>
    </rPh>
    <phoneticPr fontId="3"/>
  </si>
  <si>
    <t>ﾍﾞﾘｰｽﾞ</t>
    <phoneticPr fontId="2" type="Hiragana"/>
  </si>
  <si>
    <t>ｴｽﾄﾆｱ</t>
    <phoneticPr fontId="2" type="Hiragana"/>
  </si>
  <si>
    <t>ﾊﾞﾊﾏ</t>
    <phoneticPr fontId="2" type="Hiragana"/>
  </si>
  <si>
    <t>ｶﾒﾙｰﾝ</t>
    <phoneticPr fontId="2" type="Hiragana"/>
  </si>
  <si>
    <t>ﾃﾞﾝﾏｰｸ</t>
    <phoneticPr fontId="2" type="Hiragana"/>
  </si>
  <si>
    <t>ｻﾓｱ</t>
    <phoneticPr fontId="2" type="Hiragana"/>
  </si>
  <si>
    <t>ﾊﾞﾙﾊﾞﾄﾞｽ</t>
    <phoneticPr fontId="2" type="Hiragana"/>
  </si>
  <si>
    <t>ﾎﾞﾂﾜﾅ</t>
    <phoneticPr fontId="2" type="Hiragana"/>
  </si>
  <si>
    <t>ﾁｪｺ</t>
    <phoneticPr fontId="2" type="Hiragana"/>
  </si>
  <si>
    <t>ﾊﾞﾇｱﾂ</t>
    <phoneticPr fontId="2" type="Hiragana"/>
  </si>
  <si>
    <t>ﾌﾞﾙﾝｼﾞ</t>
    <phoneticPr fontId="2" type="Hiragana"/>
  </si>
  <si>
    <t>ｸﾛｱﾁｱ</t>
    <phoneticPr fontId="2" type="Hiragana"/>
  </si>
  <si>
    <t>ﾂﾊﾞﾙ</t>
    <phoneticPr fontId="2" type="Hiragana"/>
  </si>
  <si>
    <t>ｱﾝｺﾞﾗ</t>
    <phoneticPr fontId="2" type="Hiragana"/>
  </si>
  <si>
    <t>ｱﾙｼﾞｪﾘｱ</t>
    <phoneticPr fontId="2" type="Hiragana"/>
  </si>
  <si>
    <t>ﾍﾞﾗﾙｰｼ</t>
    <phoneticPr fontId="2" type="Hiragana"/>
  </si>
  <si>
    <t>ﾄﾝｶﾞ</t>
    <phoneticPr fontId="2" type="Hiragana"/>
  </si>
  <si>
    <t>ｼﾞﾝﾊﾞﾌﾞｴ</t>
    <phoneticPr fontId="2" type="Hiragana"/>
  </si>
  <si>
    <t>アフリカ</t>
    <phoneticPr fontId="2" type="Hiragana"/>
  </si>
  <si>
    <t>ﾌﾞﾙｶﾞﾘｱ</t>
    <phoneticPr fontId="2" type="Hiragana"/>
  </si>
  <si>
    <t>ｿﾛﾓﾝ</t>
    <phoneticPr fontId="2" type="Hiragana"/>
  </si>
  <si>
    <t>ｻﾞﾝﾋﾞｱ</t>
    <phoneticPr fontId="2" type="Hiragana"/>
  </si>
  <si>
    <t>ｺｿﾎﾞ共和国</t>
    <rPh sb="4" eb="7">
      <t>きょうわこく</t>
    </rPh>
    <phoneticPr fontId="2" type="Hiragana"/>
  </si>
  <si>
    <t>ﾍﾞﾙｷﾞｰ</t>
    <phoneticPr fontId="2" type="Hiragana"/>
  </si>
  <si>
    <t>ﾊﾟﾗｵ</t>
    <phoneticPr fontId="2" type="Hiragana"/>
  </si>
  <si>
    <t>ﾌﾞﾙｷﾅﾌｧｿ</t>
    <phoneticPr fontId="2" type="Hiragana"/>
  </si>
  <si>
    <t>ｵｰｽﾄﾘｱ</t>
    <phoneticPr fontId="2" type="Hiragana"/>
  </si>
  <si>
    <t>ﾊﾟﾌﾟｱﾆｭｰｷﾞﾆｱ</t>
    <phoneticPr fontId="2" type="Hiragana"/>
  </si>
  <si>
    <t>ｴｼﾞﾌﾟﾄ</t>
    <phoneticPr fontId="2" type="Hiragana"/>
  </si>
  <si>
    <t>ｱﾙﾊﾞﾆｱ</t>
    <phoneticPr fontId="2" type="Hiragana"/>
  </si>
  <si>
    <t>ﾅｳﾙ</t>
    <phoneticPr fontId="2" type="Hiragana"/>
  </si>
  <si>
    <t>ｾﾙﾋﾞｱ･ﾓﾝﾃﾈｸﾞﾛ</t>
    <phoneticPr fontId="2" type="Hiragana"/>
  </si>
  <si>
    <t>ヨーロッパ</t>
    <phoneticPr fontId="2" type="Hiragana"/>
  </si>
  <si>
    <t>ﾆｭｰｼﾞｰﾗﾝﾄﾞ</t>
    <phoneticPr fontId="2" type="Hiragana"/>
  </si>
  <si>
    <t>ｳｶﾞﾝﾀﾞ</t>
    <phoneticPr fontId="2" type="Hiragana"/>
  </si>
  <si>
    <t>ﾎﾞｽﾆｱ･ﾍﾙﾂｪｺﾋﾞﾅ</t>
    <phoneticPr fontId="2" type="Hiragana"/>
  </si>
  <si>
    <t>ﾊﾟﾚｽﾁﾅ</t>
    <phoneticPr fontId="2" type="Hiragana"/>
  </si>
  <si>
    <t>ﾐｸﾛﾈｼｱ</t>
    <phoneticPr fontId="2" type="Hiragana"/>
  </si>
  <si>
    <t>ﾁｭﾆｼﾞｱ</t>
    <phoneticPr fontId="2" type="Hiragana"/>
  </si>
  <si>
    <t>ｽﾛﾊﾞｷｱ</t>
    <phoneticPr fontId="2" type="Hiragana"/>
  </si>
  <si>
    <t>ｲｴﾒﾝ</t>
    <phoneticPr fontId="2" type="Hiragana"/>
  </si>
  <si>
    <t>ﾏｰｼｬﾙ</t>
    <phoneticPr fontId="2" type="Hiragana"/>
  </si>
  <si>
    <t>ﾄｰｺﾞ</t>
    <phoneticPr fontId="2" type="Hiragana"/>
  </si>
  <si>
    <t>ｽﾛﾍﾞﾆｱ</t>
    <phoneticPr fontId="2" type="Hiragana"/>
  </si>
  <si>
    <t>ﾍﾞﾄﾅﾑ</t>
    <phoneticPr fontId="2" type="Hiragana"/>
  </si>
  <si>
    <t>ｷﾘﾊﾞｽ</t>
    <phoneticPr fontId="2" type="Hiragana"/>
  </si>
  <si>
    <t>ﾀﾝｻﾞﾆｱ</t>
    <phoneticPr fontId="2" type="Hiragana"/>
  </si>
  <si>
    <t>ｸﾞﾙｼﾞｱ</t>
    <phoneticPr fontId="2" type="Hiragana"/>
  </si>
  <si>
    <t>ﾄﾙｺ</t>
    <phoneticPr fontId="2" type="Hiragana"/>
  </si>
  <si>
    <t>ﾌｨｼﾞｰ</t>
    <phoneticPr fontId="2" type="Hiragana"/>
  </si>
  <si>
    <t>ｾｰｼｪﾙ</t>
    <phoneticPr fontId="2" type="Hiragana"/>
  </si>
  <si>
    <t>ｱﾝﾄﾞﾗ</t>
    <phoneticPr fontId="2" type="Hiragana"/>
  </si>
  <si>
    <t>ﾀｲ</t>
    <phoneticPr fontId="2" type="Hiragana"/>
  </si>
  <si>
    <t>ｵｰｽﾄﾗﾘｱ</t>
    <phoneticPr fontId="2" type="Hiragana"/>
  </si>
  <si>
    <t>ｽﾜｼﾞﾗﾝﾄﾞ</t>
    <phoneticPr fontId="2" type="Hiragana"/>
  </si>
  <si>
    <t>ｱｾﾞﾙﾊﾞｲｼﾞｬﾝ</t>
    <phoneticPr fontId="2" type="Hiragana"/>
  </si>
  <si>
    <t>ｼﾝｶﾞﾎﾟｰﾙ</t>
    <phoneticPr fontId="2" type="Hiragana"/>
  </si>
  <si>
    <t>オセアニア</t>
    <phoneticPr fontId="2" type="Hiragana"/>
  </si>
  <si>
    <t>ｽｰﾀﾞﾝ</t>
    <phoneticPr fontId="2" type="Hiragana"/>
  </si>
  <si>
    <t>ｱﾙﾒﾆｱ</t>
    <phoneticPr fontId="2" type="Hiragana"/>
  </si>
  <si>
    <t>ｼﾘｱ</t>
    <phoneticPr fontId="2" type="Hiragana"/>
  </si>
  <si>
    <t>ﾍﾞﾈｽﾞｴﾗ</t>
    <phoneticPr fontId="2" type="Hiragana"/>
  </si>
  <si>
    <t>ｿﾏﾘｱ</t>
    <phoneticPr fontId="2" type="Hiragana"/>
  </si>
  <si>
    <t>ﾕｰｺﾞｽﾗｳﾞｨｱ</t>
    <phoneticPr fontId="2" type="Hiragana"/>
  </si>
  <si>
    <t>ｻｳｼﾞｱﾗﾋﾞｱ</t>
    <phoneticPr fontId="2" type="Hiragana"/>
  </si>
  <si>
    <t>ｳﾙｸﾞｱｲ</t>
    <phoneticPr fontId="2" type="Hiragana"/>
  </si>
  <si>
    <t>ｼｴﾗﾚｵﾈ</t>
    <phoneticPr fontId="2" type="Hiragana"/>
  </si>
  <si>
    <t>ｳｽﾞﾍﾞｷｽﾀﾝ</t>
    <phoneticPr fontId="2" type="Hiragana"/>
  </si>
  <si>
    <t>ｶﾀｰﾙ</t>
    <phoneticPr fontId="2" type="Hiragana"/>
  </si>
  <si>
    <t>ｽﾘﾅﾑ</t>
    <phoneticPr fontId="2" type="Hiragana"/>
  </si>
  <si>
    <t>ｾﾈｶﾞﾙ</t>
    <phoneticPr fontId="2" type="Hiragana"/>
  </si>
  <si>
    <t>ｳｸﾗｲﾅ</t>
    <phoneticPr fontId="2" type="Hiragana"/>
  </si>
  <si>
    <t>ﾌｨﾘﾋﾟﾝ</t>
    <phoneticPr fontId="2" type="Hiragana"/>
  </si>
  <si>
    <t>ﾍﾟﾙｰ</t>
    <phoneticPr fontId="2" type="Hiragana"/>
  </si>
  <si>
    <t>ﾙﾜﾝﾀﾞ</t>
    <phoneticPr fontId="2" type="Hiragana"/>
  </si>
  <si>
    <t>ﾊﾟｷｽﾀﾝ</t>
    <phoneticPr fontId="2" type="Hiragana"/>
  </si>
  <si>
    <t>ﾊﾟﾗｸﾞｱｲ</t>
    <phoneticPr fontId="2" type="Hiragana"/>
  </si>
  <si>
    <t>ﾅﾐﾋﾞｱ</t>
    <phoneticPr fontId="2" type="Hiragana"/>
  </si>
  <si>
    <t>ﾀｼﾞｷｽﾀﾝ</t>
    <phoneticPr fontId="2" type="Hiragana"/>
  </si>
  <si>
    <t>ﾈﾊﾟｰﾙ</t>
    <phoneticPr fontId="2" type="Hiragana"/>
  </si>
  <si>
    <t>ｶﾞｲｱﾅ</t>
    <phoneticPr fontId="2" type="Hiragana"/>
  </si>
  <si>
    <t>ﾅｲｼﾞｪﾘｱ</t>
    <phoneticPr fontId="2" type="Hiragana"/>
  </si>
  <si>
    <t>ﾄﾙｸﾒﾆｽﾀﾝ</t>
    <phoneticPr fontId="2" type="Hiragana"/>
  </si>
  <si>
    <t>ﾓﾙﾃﾞｨﾌﾞ</t>
    <phoneticPr fontId="2" type="Hiragana"/>
  </si>
  <si>
    <t>ｴｸｱﾄﾞﾙ</t>
    <phoneticPr fontId="2" type="Hiragana"/>
  </si>
  <si>
    <t>ﾆｼﾞｪｰﾙ</t>
    <phoneticPr fontId="2" type="Hiragana"/>
  </si>
  <si>
    <t>ｽｲｽ</t>
    <phoneticPr fontId="2" type="Hiragana"/>
  </si>
  <si>
    <t>ｵﾏｰﾝ</t>
    <phoneticPr fontId="2" type="Hiragana"/>
  </si>
  <si>
    <t>ｺﾛﾝﾋﾞｱ</t>
    <phoneticPr fontId="2" type="Hiragana"/>
  </si>
  <si>
    <t>ﾓｻﾞﾝﾋﾞｰｸ</t>
    <phoneticPr fontId="2" type="Hiragana"/>
  </si>
  <si>
    <t>ｽｳｪｰﾃﾞﾝ</t>
    <phoneticPr fontId="2" type="Hiragana"/>
  </si>
  <si>
    <t>ﾓﾝｺﾞﾙ</t>
    <phoneticPr fontId="2" type="Hiragana"/>
  </si>
  <si>
    <t>ﾁﾘ</t>
    <phoneticPr fontId="2" type="Hiragana"/>
  </si>
  <si>
    <t>ﾓｰﾘｼｬｽ</t>
    <phoneticPr fontId="2" type="Hiragana"/>
  </si>
  <si>
    <t>ｽﾍﾟｲﾝ</t>
    <phoneticPr fontId="2" type="Hiragana"/>
  </si>
  <si>
    <t>ﾏﾚｰｼｱ</t>
    <phoneticPr fontId="2" type="Hiragana"/>
  </si>
  <si>
    <t>ﾌﾞﾗｼﾞﾙ</t>
    <phoneticPr fontId="2" type="Hiragana"/>
  </si>
  <si>
    <t>ﾏﾗｳｲ</t>
    <phoneticPr fontId="2" type="Hiragana"/>
  </si>
  <si>
    <t>ｻﾝﾏﾘﾉ</t>
    <phoneticPr fontId="2" type="Hiragana"/>
  </si>
  <si>
    <t>ﾚﾊﾞﾉﾝ</t>
    <phoneticPr fontId="2" type="Hiragana"/>
  </si>
  <si>
    <t>ﾎﾞﾘﾋﾞｱ</t>
    <phoneticPr fontId="2" type="Hiragana"/>
  </si>
  <si>
    <t>ﾓﾛｯｺ</t>
    <phoneticPr fontId="2" type="Hiragana"/>
  </si>
  <si>
    <t>ﾛｼｱ</t>
    <phoneticPr fontId="2" type="Hiragana"/>
  </si>
  <si>
    <t>ﾗｵｽ</t>
    <phoneticPr fontId="2" type="Hiragana"/>
  </si>
  <si>
    <t>ｱﾙｾﾞﾝﾁﾝ</t>
    <phoneticPr fontId="2" type="Hiragana"/>
  </si>
  <si>
    <t>ﾓｰﾘﾀﾆｱ</t>
    <phoneticPr fontId="2" type="Hiragana"/>
  </si>
  <si>
    <t>ﾙｰﾏﾆｱ</t>
    <phoneticPr fontId="2" type="Hiragana"/>
  </si>
  <si>
    <t>ｸｳｪｰﾄ</t>
    <phoneticPr fontId="2" type="Hiragana"/>
  </si>
  <si>
    <t>ﾏﾘ</t>
    <phoneticPr fontId="2" type="Hiragana"/>
  </si>
  <si>
    <t>ﾎﾟﾙﾄｶﾞﾙ</t>
    <phoneticPr fontId="2" type="Hiragana"/>
  </si>
  <si>
    <t>ｱﾝﾃｨｸﾞｱ･ﾊﾞｰﾌﾞｰﾀﾞ</t>
    <phoneticPr fontId="2" type="Hiragana"/>
  </si>
  <si>
    <t>ﾏﾀﾞｶﾞｽｶﾙ</t>
    <phoneticPr fontId="2" type="Hiragana"/>
  </si>
  <si>
    <t>ﾎﾟｰﾗﾝﾄﾞ</t>
    <phoneticPr fontId="2" type="Hiragana"/>
  </si>
  <si>
    <t>ﾖﾙﾀﾞﾝ</t>
    <phoneticPr fontId="2" type="Hiragana"/>
  </si>
  <si>
    <t>ｸﾞﾚﾅﾀﾞ</t>
    <phoneticPr fontId="2" type="Hiragana"/>
  </si>
  <si>
    <t>ﾚｿﾄ</t>
    <phoneticPr fontId="2" type="Hiragana"/>
  </si>
  <si>
    <t>ﾉﾙｳｪｰ</t>
    <phoneticPr fontId="2" type="Hiragana"/>
  </si>
  <si>
    <t>ｲｽﾗｴﾙ</t>
    <phoneticPr fontId="2" type="Hiragana"/>
  </si>
  <si>
    <t>ﾘﾋﾞｱ</t>
    <phoneticPr fontId="2" type="Hiragana"/>
  </si>
  <si>
    <t>ｵﾗﾝﾀﾞ</t>
    <phoneticPr fontId="2" type="Hiragana"/>
  </si>
  <si>
    <t>ｲﾗｸ</t>
    <phoneticPr fontId="2" type="Hiragana"/>
  </si>
  <si>
    <t>ﾄﾘﾆﾀﾞｰﾄﾞ･ﾄﾊﾞｺﾞ</t>
    <phoneticPr fontId="2" type="Hiragana"/>
  </si>
  <si>
    <t>ﾘﾍﾞﾘｱ</t>
    <phoneticPr fontId="2" type="Hiragana"/>
  </si>
  <si>
    <t>ﾏｹﾄﾞﾆｱ</t>
    <phoneticPr fontId="2" type="Hiragana"/>
  </si>
  <si>
    <t>ｲﾗﾝ</t>
    <phoneticPr fontId="2" type="Hiragana"/>
  </si>
  <si>
    <t>ｾﾝﾄｸﾘｽﾄﾌｧｰ･ﾈｰｳﾞｨｽ</t>
    <phoneticPr fontId="2" type="Hiragana"/>
  </si>
  <si>
    <t>ｹﾆｱ</t>
    <phoneticPr fontId="2" type="Hiragana"/>
  </si>
  <si>
    <t>ﾓﾙﾄﾞﾊﾞ</t>
    <phoneticPr fontId="2" type="Hiragana"/>
  </si>
  <si>
    <t>ｲﾝﾄﾞﾈｼｱ</t>
    <phoneticPr fontId="2" type="Hiragana"/>
  </si>
  <si>
    <t>ｾﾝﾄﾋﾞﾝｾﾝﾄ</t>
    <phoneticPr fontId="2" type="Hiragana"/>
  </si>
  <si>
    <t>ｺｰﾄｼﾞﾎﾞﾜｰﾙ</t>
    <phoneticPr fontId="2" type="Hiragana"/>
  </si>
  <si>
    <t>ﾏﾙﾀ</t>
    <phoneticPr fontId="2" type="Hiragana"/>
  </si>
  <si>
    <t>ｲﾝﾄﾞ</t>
    <phoneticPr fontId="2" type="Hiragana"/>
  </si>
  <si>
    <t>ｾﾝﾄﾙｼｱ</t>
    <phoneticPr fontId="2" type="Hiragana"/>
  </si>
  <si>
    <t>ｷﾞﾆｱﾋﾞｻｳ</t>
    <phoneticPr fontId="2" type="Hiragana"/>
  </si>
  <si>
    <t>ﾘﾄｱﾆｱ</t>
    <phoneticPr fontId="2" type="Hiragana"/>
  </si>
  <si>
    <t>ﾊﾟﾅﾏ</t>
    <phoneticPr fontId="2" type="Hiragana"/>
  </si>
  <si>
    <t>ｶﾞﾝﾋﾞｱ</t>
    <phoneticPr fontId="2" type="Hiragana"/>
  </si>
  <si>
    <t>ﾗﾄﾋﾞｱ</t>
    <phoneticPr fontId="2" type="Hiragana"/>
  </si>
  <si>
    <t>ｷﾌﾟﾛｽ</t>
    <phoneticPr fontId="2" type="Hiragana"/>
  </si>
  <si>
    <t>ﾆｶﾗｸﾞｱ</t>
    <phoneticPr fontId="2" type="Hiragana"/>
  </si>
  <si>
    <t>ｷﾞﾆｱ</t>
    <phoneticPr fontId="2" type="Hiragana"/>
  </si>
  <si>
    <t>ﾙｸｾﾝﾌﾞﾙｸ</t>
    <phoneticPr fontId="2" type="Hiragana"/>
  </si>
  <si>
    <t>ﾒｷｼｺ</t>
    <phoneticPr fontId="2" type="Hiragana"/>
  </si>
  <si>
    <t>ｶﾞｰﾅ</t>
    <phoneticPr fontId="2" type="Hiragana"/>
  </si>
  <si>
    <t>ﾘﾋﾃﾝｼｭﾀｲﾝ</t>
    <phoneticPr fontId="2" type="Hiragana"/>
  </si>
  <si>
    <t>ｽﾘﾗﾝｶ</t>
    <phoneticPr fontId="2" type="Hiragana"/>
  </si>
  <si>
    <t>ｼﾞｬﾏｲｶ</t>
    <phoneticPr fontId="2" type="Hiragana"/>
  </si>
  <si>
    <t>ｶﾞﾎﾞﾝ</t>
    <phoneticPr fontId="2" type="Hiragana"/>
  </si>
  <si>
    <t>ｶｻﾞﾌｽﾀﾝ</t>
    <phoneticPr fontId="2" type="Hiragana"/>
  </si>
  <si>
    <t>ﾎﾝｼﾞｭﾗｽ</t>
    <phoneticPr fontId="2" type="Hiragana"/>
  </si>
  <si>
    <t>ｴﾘﾄﾘｱ</t>
    <phoneticPr fontId="2" type="Hiragana"/>
  </si>
  <si>
    <t>ｷﾙｷﾞｽ</t>
    <phoneticPr fontId="2" type="Hiragana"/>
  </si>
  <si>
    <t>ﾊｲﾁ</t>
    <phoneticPr fontId="2" type="Hiragana"/>
  </si>
  <si>
    <t>ｴﾁｵﾋﾟｱ</t>
    <phoneticPr fontId="2" type="Hiragana"/>
  </si>
  <si>
    <t>ｲﾀﾘｱ</t>
    <phoneticPr fontId="2" type="Hiragana"/>
  </si>
  <si>
    <t>ｸﾞｱﾃﾏﾗ</t>
    <phoneticPr fontId="2" type="Hiragana"/>
  </si>
  <si>
    <t>ｼﾞﾌﾟﾁ</t>
    <phoneticPr fontId="2" type="Hiragana"/>
  </si>
  <si>
    <t>ｱｲﾙﾗﾝﾄﾞ</t>
    <phoneticPr fontId="2" type="Hiragana"/>
  </si>
  <si>
    <t>ｴﾙｻﾙﾊﾞﾄﾞﾙ</t>
    <phoneticPr fontId="2" type="Hiragana"/>
  </si>
  <si>
    <t>ﾍﾞﾅﾝ</t>
    <phoneticPr fontId="2" type="Hiragana"/>
  </si>
  <si>
    <t>ｱｲｽﾗﾝﾄﾞ</t>
    <phoneticPr fontId="2" type="Hiragana"/>
  </si>
  <si>
    <t>ﾄﾞﾐﾆｶ</t>
    <phoneticPr fontId="2" type="Hiragana"/>
  </si>
  <si>
    <t>ｺﾓﾛ</t>
    <phoneticPr fontId="2" type="Hiragana"/>
  </si>
  <si>
    <t>ﾊﾝｶﾞﾘｰ</t>
    <phoneticPr fontId="2" type="Hiragana"/>
  </si>
  <si>
    <t>ｶｰﾎﾞｳﾞｪﾙﾃﾞ</t>
    <phoneticPr fontId="2" type="Hiragana"/>
  </si>
  <si>
    <t>ｷﾞﾘｼｬ</t>
    <phoneticPr fontId="2" type="Hiragana"/>
  </si>
  <si>
    <t>ｷｭｰﾊﾞ</t>
    <phoneticPr fontId="2" type="Hiragana"/>
  </si>
  <si>
    <t>ﾄﾞｲﾂ</t>
    <phoneticPr fontId="2" type="Hiragana"/>
  </si>
  <si>
    <t>ｺｽﾀﾘｶ</t>
    <phoneticPr fontId="2" type="Hiragana"/>
  </si>
  <si>
    <t>ﾌﾗﾝｽ</t>
    <phoneticPr fontId="2" type="Hiragana"/>
  </si>
  <si>
    <t>アジア</t>
    <phoneticPr fontId="2" type="Hiragana"/>
  </si>
  <si>
    <t>ｶﾅﾀﾞ</t>
    <phoneticPr fontId="2" type="Hiragana"/>
  </si>
  <si>
    <t>ﾁｬﾄﾞ</t>
    <phoneticPr fontId="2" type="Hiragana"/>
  </si>
  <si>
    <t>ﾌｨﾝﾗﾝﾄﾞ</t>
    <phoneticPr fontId="2" type="Hiragana"/>
  </si>
  <si>
    <t xml:space="preserve"> 外国人登録者国籍(出身地)別人員調査表（２０１１（平成２３）年１２月３１日現在）</t>
    <rPh sb="6" eb="7">
      <t>しゃ</t>
    </rPh>
    <rPh sb="10" eb="13">
      <t>しゅっしんち</t>
    </rPh>
    <phoneticPr fontId="2" type="Hiragana"/>
  </si>
</sst>
</file>

<file path=xl/styles.xml><?xml version="1.0" encoding="utf-8"?>
<styleSheet xmlns="http://schemas.openxmlformats.org/spreadsheetml/2006/main">
  <numFmts count="2">
    <numFmt numFmtId="176" formatCode="#,##0.0;\-#,##0.0"/>
    <numFmt numFmtId="188" formatCode="#,##0_ 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明朝"/>
      <family val="1"/>
      <charset val="128"/>
    </font>
    <font>
      <sz val="10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color indexed="9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6"/>
      <color indexed="9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name val="ＭＳ ゴシック"/>
      <family val="3"/>
      <charset val="128"/>
    </font>
    <font>
      <sz val="11"/>
      <color indexed="8"/>
      <name val="HG丸ｺﾞｼｯｸM-PRO"/>
      <family val="3"/>
      <charset val="128"/>
    </font>
    <font>
      <sz val="11"/>
      <color indexed="8"/>
      <name val="ＭＳ 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color indexed="9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color indexed="12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</fills>
  <borders count="1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hair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</cellStyleXfs>
  <cellXfs count="414">
    <xf numFmtId="0" fontId="0" fillId="0" borderId="0" xfId="0"/>
    <xf numFmtId="0" fontId="0" fillId="0" borderId="0" xfId="0" applyBorder="1"/>
    <xf numFmtId="37" fontId="0" fillId="0" borderId="1" xfId="0" applyNumberFormat="1" applyBorder="1" applyProtection="1"/>
    <xf numFmtId="37" fontId="0" fillId="0" borderId="0" xfId="0" applyNumberFormat="1" applyBorder="1" applyProtection="1"/>
    <xf numFmtId="0" fontId="0" fillId="0" borderId="0" xfId="0" applyAlignment="1">
      <alignment horizontal="right"/>
    </xf>
    <xf numFmtId="37" fontId="0" fillId="0" borderId="2" xfId="0" applyNumberFormat="1" applyBorder="1" applyProtection="1"/>
    <xf numFmtId="37" fontId="0" fillId="0" borderId="3" xfId="0" applyNumberFormat="1" applyBorder="1" applyProtection="1"/>
    <xf numFmtId="37" fontId="0" fillId="0" borderId="4" xfId="0" applyNumberFormat="1" applyBorder="1" applyProtection="1"/>
    <xf numFmtId="37" fontId="0" fillId="0" borderId="5" xfId="0" applyNumberFormat="1" applyBorder="1" applyProtection="1"/>
    <xf numFmtId="0" fontId="0" fillId="0" borderId="6" xfId="0" applyBorder="1"/>
    <xf numFmtId="0" fontId="0" fillId="0" borderId="2" xfId="0" applyBorder="1"/>
    <xf numFmtId="37" fontId="0" fillId="0" borderId="7" xfId="0" applyNumberFormat="1" applyBorder="1" applyProtection="1"/>
    <xf numFmtId="37" fontId="0" fillId="0" borderId="8" xfId="0" applyNumberFormat="1" applyBorder="1" applyProtection="1"/>
    <xf numFmtId="37" fontId="0" fillId="0" borderId="9" xfId="0" applyNumberFormat="1" applyBorder="1" applyProtection="1"/>
    <xf numFmtId="37" fontId="0" fillId="0" borderId="10" xfId="0" applyNumberFormat="1" applyBorder="1" applyProtection="1"/>
    <xf numFmtId="37" fontId="0" fillId="0" borderId="0" xfId="0" applyNumberFormat="1"/>
    <xf numFmtId="0" fontId="7" fillId="0" borderId="0" xfId="0" applyFont="1"/>
    <xf numFmtId="0" fontId="5" fillId="0" borderId="2" xfId="0" applyFont="1" applyBorder="1"/>
    <xf numFmtId="0" fontId="5" fillId="0" borderId="11" xfId="0" applyFont="1" applyBorder="1"/>
    <xf numFmtId="0" fontId="5" fillId="0" borderId="12" xfId="0" applyFont="1" applyBorder="1"/>
    <xf numFmtId="37" fontId="0" fillId="0" borderId="13" xfId="0" applyNumberFormat="1" applyBorder="1" applyProtection="1"/>
    <xf numFmtId="37" fontId="0" fillId="0" borderId="14" xfId="0" applyNumberFormat="1" applyBorder="1" applyProtection="1"/>
    <xf numFmtId="37" fontId="0" fillId="0" borderId="15" xfId="0" applyNumberFormat="1" applyBorder="1" applyProtection="1"/>
    <xf numFmtId="37" fontId="0" fillId="0" borderId="16" xfId="0" applyNumberFormat="1" applyBorder="1" applyProtection="1"/>
    <xf numFmtId="37" fontId="0" fillId="0" borderId="17" xfId="0" applyNumberFormat="1" applyBorder="1" applyProtection="1"/>
    <xf numFmtId="37" fontId="0" fillId="0" borderId="18" xfId="0" applyNumberFormat="1" applyBorder="1" applyProtection="1"/>
    <xf numFmtId="37" fontId="0" fillId="0" borderId="19" xfId="0" applyNumberFormat="1" applyBorder="1" applyProtection="1"/>
    <xf numFmtId="37" fontId="0" fillId="0" borderId="20" xfId="0" applyNumberFormat="1" applyBorder="1" applyProtection="1"/>
    <xf numFmtId="37" fontId="0" fillId="0" borderId="21" xfId="0" applyNumberFormat="1" applyBorder="1" applyProtection="1"/>
    <xf numFmtId="37" fontId="0" fillId="0" borderId="22" xfId="0" applyNumberFormat="1" applyBorder="1" applyProtection="1"/>
    <xf numFmtId="37" fontId="0" fillId="0" borderId="23" xfId="0" applyNumberFormat="1" applyBorder="1" applyProtection="1"/>
    <xf numFmtId="37" fontId="0" fillId="0" borderId="11" xfId="0" applyNumberFormat="1" applyBorder="1" applyProtection="1"/>
    <xf numFmtId="37" fontId="0" fillId="0" borderId="12" xfId="0" applyNumberFormat="1" applyBorder="1" applyProtection="1"/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14" xfId="0" applyFont="1" applyBorder="1"/>
    <xf numFmtId="0" fontId="5" fillId="0" borderId="17" xfId="0" applyFont="1" applyBorder="1"/>
    <xf numFmtId="0" fontId="5" fillId="0" borderId="24" xfId="0" applyFont="1" applyBorder="1"/>
    <xf numFmtId="0" fontId="5" fillId="0" borderId="25" xfId="0" applyFont="1" applyBorder="1"/>
    <xf numFmtId="0" fontId="5" fillId="0" borderId="26" xfId="0" applyFont="1" applyBorder="1"/>
    <xf numFmtId="0" fontId="5" fillId="0" borderId="27" xfId="0" applyFont="1" applyBorder="1"/>
    <xf numFmtId="0" fontId="5" fillId="0" borderId="28" xfId="0" applyFont="1" applyBorder="1"/>
    <xf numFmtId="0" fontId="5" fillId="0" borderId="20" xfId="0" applyFont="1" applyBorder="1"/>
    <xf numFmtId="0" fontId="0" fillId="0" borderId="6" xfId="0" applyBorder="1" applyAlignment="1">
      <alignment horizontal="center"/>
    </xf>
    <xf numFmtId="0" fontId="5" fillId="0" borderId="29" xfId="0" quotePrefix="1" applyFont="1" applyBorder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Fill="1"/>
    <xf numFmtId="0" fontId="5" fillId="0" borderId="1" xfId="0" applyFont="1" applyBorder="1"/>
    <xf numFmtId="37" fontId="5" fillId="0" borderId="28" xfId="0" applyNumberFormat="1" applyFont="1" applyBorder="1" applyAlignment="1" applyProtection="1">
      <alignment horizontal="left"/>
    </xf>
    <xf numFmtId="0" fontId="8" fillId="0" borderId="0" xfId="0" applyFont="1"/>
    <xf numFmtId="37" fontId="6" fillId="0" borderId="0" xfId="0" quotePrefix="1" applyNumberFormat="1" applyFont="1" applyFill="1" applyAlignment="1" applyProtection="1">
      <alignment horizontal="left"/>
    </xf>
    <xf numFmtId="0" fontId="0" fillId="0" borderId="0" xfId="0" applyFill="1" applyBorder="1"/>
    <xf numFmtId="0" fontId="0" fillId="0" borderId="0" xfId="0" applyFill="1" applyAlignment="1">
      <alignment horizontal="right"/>
    </xf>
    <xf numFmtId="37" fontId="0" fillId="0" borderId="0" xfId="0" applyNumberFormat="1" applyFill="1"/>
    <xf numFmtId="0" fontId="5" fillId="0" borderId="0" xfId="0" applyFont="1" applyFill="1" applyAlignment="1">
      <alignment horizontal="left"/>
    </xf>
    <xf numFmtId="0" fontId="0" fillId="0" borderId="30" xfId="0" quotePrefix="1" applyFill="1" applyBorder="1" applyAlignment="1" applyProtection="1">
      <alignment horizontal="left"/>
    </xf>
    <xf numFmtId="37" fontId="0" fillId="0" borderId="31" xfId="0" applyNumberFormat="1" applyFill="1" applyBorder="1" applyProtection="1"/>
    <xf numFmtId="0" fontId="0" fillId="0" borderId="32" xfId="0" applyFill="1" applyBorder="1" applyAlignment="1" applyProtection="1">
      <alignment horizontal="left"/>
    </xf>
    <xf numFmtId="37" fontId="0" fillId="0" borderId="33" xfId="0" applyNumberFormat="1" applyFill="1" applyBorder="1" applyProtection="1"/>
    <xf numFmtId="37" fontId="0" fillId="0" borderId="34" xfId="0" applyNumberFormat="1" applyFill="1" applyBorder="1" applyProtection="1"/>
    <xf numFmtId="176" fontId="0" fillId="0" borderId="0" xfId="0" applyNumberFormat="1" applyFill="1" applyBorder="1" applyProtection="1"/>
    <xf numFmtId="0" fontId="0" fillId="0" borderId="35" xfId="0" applyFill="1" applyBorder="1" applyAlignment="1" applyProtection="1">
      <alignment horizontal="left"/>
    </xf>
    <xf numFmtId="37" fontId="0" fillId="0" borderId="36" xfId="0" applyNumberFormat="1" applyFill="1" applyBorder="1" applyProtection="1"/>
    <xf numFmtId="0" fontId="0" fillId="0" borderId="37" xfId="0" applyFill="1" applyBorder="1" applyAlignment="1" applyProtection="1">
      <alignment horizontal="left"/>
    </xf>
    <xf numFmtId="37" fontId="0" fillId="0" borderId="8" xfId="0" applyNumberFormat="1" applyFill="1" applyBorder="1" applyProtection="1"/>
    <xf numFmtId="37" fontId="0" fillId="0" borderId="38" xfId="0" applyNumberFormat="1" applyFill="1" applyBorder="1" applyProtection="1"/>
    <xf numFmtId="0" fontId="0" fillId="0" borderId="39" xfId="0" applyFill="1" applyBorder="1" applyAlignment="1" applyProtection="1">
      <alignment horizontal="left"/>
    </xf>
    <xf numFmtId="0" fontId="0" fillId="0" borderId="40" xfId="0" applyFill="1" applyBorder="1" applyAlignment="1" applyProtection="1">
      <alignment horizontal="left"/>
    </xf>
    <xf numFmtId="37" fontId="0" fillId="0" borderId="41" xfId="0" applyNumberFormat="1" applyFill="1" applyBorder="1" applyProtection="1"/>
    <xf numFmtId="0" fontId="0" fillId="0" borderId="37" xfId="0" quotePrefix="1" applyFill="1" applyBorder="1" applyAlignment="1" applyProtection="1">
      <alignment horizontal="left"/>
    </xf>
    <xf numFmtId="0" fontId="0" fillId="0" borderId="39" xfId="0" quotePrefix="1" applyFill="1" applyBorder="1" applyAlignment="1" applyProtection="1">
      <alignment horizontal="left"/>
    </xf>
    <xf numFmtId="0" fontId="0" fillId="0" borderId="40" xfId="0" applyFill="1" applyBorder="1"/>
    <xf numFmtId="0" fontId="4" fillId="0" borderId="37" xfId="0" applyFont="1" applyFill="1" applyBorder="1"/>
    <xf numFmtId="0" fontId="0" fillId="0" borderId="37" xfId="0" applyFill="1" applyBorder="1"/>
    <xf numFmtId="37" fontId="0" fillId="0" borderId="9" xfId="0" applyNumberFormat="1" applyFill="1" applyBorder="1" applyProtection="1"/>
    <xf numFmtId="0" fontId="0" fillId="0" borderId="42" xfId="0" quotePrefix="1" applyFill="1" applyBorder="1" applyAlignment="1" applyProtection="1">
      <alignment horizontal="left"/>
    </xf>
    <xf numFmtId="37" fontId="0" fillId="0" borderId="43" xfId="0" applyNumberFormat="1" applyFill="1" applyBorder="1" applyProtection="1"/>
    <xf numFmtId="0" fontId="0" fillId="0" borderId="44" xfId="0" applyFill="1" applyBorder="1" applyAlignment="1" applyProtection="1">
      <alignment horizontal="left"/>
    </xf>
    <xf numFmtId="37" fontId="0" fillId="0" borderId="10" xfId="0" applyNumberFormat="1" applyFill="1" applyBorder="1" applyProtection="1"/>
    <xf numFmtId="37" fontId="0" fillId="0" borderId="45" xfId="0" applyNumberFormat="1" applyFill="1" applyBorder="1" applyProtection="1"/>
    <xf numFmtId="0" fontId="0" fillId="0" borderId="44" xfId="0" applyFill="1" applyBorder="1"/>
    <xf numFmtId="37" fontId="0" fillId="0" borderId="46" xfId="0" applyNumberFormat="1" applyFill="1" applyBorder="1" applyProtection="1"/>
    <xf numFmtId="0" fontId="0" fillId="0" borderId="0" xfId="0" applyFill="1" applyBorder="1" applyAlignment="1" applyProtection="1">
      <alignment horizontal="left"/>
    </xf>
    <xf numFmtId="0" fontId="0" fillId="0" borderId="0" xfId="0" applyFill="1" applyBorder="1" applyProtection="1"/>
    <xf numFmtId="0" fontId="5" fillId="0" borderId="37" xfId="0" applyFont="1" applyFill="1" applyBorder="1" applyAlignment="1">
      <alignment horizontal="left"/>
    </xf>
    <xf numFmtId="38" fontId="0" fillId="0" borderId="0" xfId="0" applyNumberFormat="1"/>
    <xf numFmtId="37" fontId="0" fillId="0" borderId="47" xfId="0" applyNumberFormat="1" applyBorder="1" applyProtection="1"/>
    <xf numFmtId="37" fontId="0" fillId="0" borderId="48" xfId="0" applyNumberFormat="1" applyBorder="1" applyProtection="1"/>
    <xf numFmtId="37" fontId="0" fillId="0" borderId="49" xfId="0" applyNumberFormat="1" applyBorder="1" applyProtection="1"/>
    <xf numFmtId="0" fontId="5" fillId="0" borderId="50" xfId="0" applyFont="1" applyBorder="1"/>
    <xf numFmtId="38" fontId="8" fillId="0" borderId="51" xfId="1" applyFont="1" applyBorder="1"/>
    <xf numFmtId="38" fontId="8" fillId="0" borderId="52" xfId="1" applyFont="1" applyBorder="1"/>
    <xf numFmtId="38" fontId="8" fillId="0" borderId="53" xfId="1" applyFont="1" applyBorder="1"/>
    <xf numFmtId="0" fontId="5" fillId="0" borderId="54" xfId="0" applyFont="1" applyBorder="1"/>
    <xf numFmtId="37" fontId="0" fillId="0" borderId="54" xfId="0" applyNumberFormat="1" applyBorder="1" applyProtection="1"/>
    <xf numFmtId="37" fontId="0" fillId="0" borderId="55" xfId="0" applyNumberFormat="1" applyBorder="1" applyProtection="1"/>
    <xf numFmtId="38" fontId="8" fillId="0" borderId="56" xfId="1" applyFont="1" applyBorder="1"/>
    <xf numFmtId="37" fontId="0" fillId="0" borderId="57" xfId="0" applyNumberFormat="1" applyBorder="1" applyProtection="1"/>
    <xf numFmtId="38" fontId="8" fillId="0" borderId="58" xfId="1" applyFont="1" applyBorder="1"/>
    <xf numFmtId="38" fontId="8" fillId="0" borderId="59" xfId="1" applyFont="1" applyBorder="1"/>
    <xf numFmtId="37" fontId="0" fillId="0" borderId="60" xfId="0" applyNumberFormat="1" applyBorder="1" applyProtection="1"/>
    <xf numFmtId="37" fontId="0" fillId="0" borderId="61" xfId="0" applyNumberFormat="1" applyBorder="1" applyProtection="1"/>
    <xf numFmtId="38" fontId="8" fillId="0" borderId="62" xfId="1" applyFont="1" applyBorder="1"/>
    <xf numFmtId="0" fontId="8" fillId="0" borderId="37" xfId="0" applyFont="1" applyFill="1" applyBorder="1" applyAlignment="1" applyProtection="1">
      <alignment horizontal="left"/>
    </xf>
    <xf numFmtId="37" fontId="0" fillId="0" borderId="51" xfId="0" applyNumberFormat="1" applyBorder="1" applyProtection="1"/>
    <xf numFmtId="37" fontId="0" fillId="0" borderId="63" xfId="0" applyNumberFormat="1" applyBorder="1" applyProtection="1"/>
    <xf numFmtId="38" fontId="8" fillId="0" borderId="64" xfId="1" applyFont="1" applyBorder="1"/>
    <xf numFmtId="38" fontId="8" fillId="0" borderId="65" xfId="1" applyFont="1" applyBorder="1"/>
    <xf numFmtId="0" fontId="5" fillId="0" borderId="66" xfId="0" applyFont="1" applyBorder="1"/>
    <xf numFmtId="0" fontId="5" fillId="0" borderId="67" xfId="0" applyFont="1" applyBorder="1"/>
    <xf numFmtId="0" fontId="5" fillId="0" borderId="10" xfId="0" applyFont="1" applyBorder="1"/>
    <xf numFmtId="37" fontId="0" fillId="0" borderId="62" xfId="0" applyNumberFormat="1" applyBorder="1" applyProtection="1"/>
    <xf numFmtId="37" fontId="0" fillId="0" borderId="68" xfId="0" applyNumberFormat="1" applyBorder="1" applyProtection="1"/>
    <xf numFmtId="38" fontId="8" fillId="0" borderId="50" xfId="1" applyFont="1" applyBorder="1"/>
    <xf numFmtId="38" fontId="8" fillId="0" borderId="69" xfId="1" applyFont="1" applyBorder="1"/>
    <xf numFmtId="37" fontId="0" fillId="0" borderId="70" xfId="0" applyNumberFormat="1" applyBorder="1" applyProtection="1"/>
    <xf numFmtId="38" fontId="8" fillId="0" borderId="71" xfId="1" applyFont="1" applyBorder="1"/>
    <xf numFmtId="37" fontId="6" fillId="0" borderId="0" xfId="0" quotePrefix="1" applyNumberFormat="1" applyFont="1" applyAlignment="1" applyProtection="1">
      <alignment horizontal="left"/>
    </xf>
    <xf numFmtId="0" fontId="5" fillId="0" borderId="0" xfId="0" applyFont="1" applyAlignment="1">
      <alignment horizontal="left"/>
    </xf>
    <xf numFmtId="0" fontId="0" fillId="0" borderId="30" xfId="0" quotePrefix="1" applyBorder="1" applyAlignment="1" applyProtection="1">
      <alignment horizontal="left"/>
    </xf>
    <xf numFmtId="37" fontId="0" fillId="0" borderId="31" xfId="0" applyNumberFormat="1" applyBorder="1" applyProtection="1"/>
    <xf numFmtId="0" fontId="0" fillId="0" borderId="32" xfId="0" applyBorder="1" applyAlignment="1" applyProtection="1">
      <alignment horizontal="left"/>
    </xf>
    <xf numFmtId="37" fontId="0" fillId="0" borderId="33" xfId="0" applyNumberFormat="1" applyBorder="1" applyProtection="1"/>
    <xf numFmtId="37" fontId="0" fillId="0" borderId="34" xfId="0" applyNumberFormat="1" applyBorder="1" applyProtection="1"/>
    <xf numFmtId="0" fontId="0" fillId="0" borderId="35" xfId="0" applyBorder="1" applyAlignment="1" applyProtection="1">
      <alignment horizontal="left"/>
    </xf>
    <xf numFmtId="37" fontId="0" fillId="0" borderId="36" xfId="0" applyNumberFormat="1" applyBorder="1" applyProtection="1"/>
    <xf numFmtId="0" fontId="0" fillId="0" borderId="37" xfId="0" applyBorder="1" applyAlignment="1" applyProtection="1">
      <alignment horizontal="left"/>
    </xf>
    <xf numFmtId="37" fontId="0" fillId="0" borderId="38" xfId="0" applyNumberFormat="1" applyBorder="1" applyProtection="1"/>
    <xf numFmtId="0" fontId="0" fillId="0" borderId="39" xfId="0" applyBorder="1" applyAlignment="1" applyProtection="1">
      <alignment horizontal="left"/>
    </xf>
    <xf numFmtId="0" fontId="0" fillId="0" borderId="40" xfId="0" applyBorder="1" applyAlignment="1" applyProtection="1">
      <alignment horizontal="left"/>
    </xf>
    <xf numFmtId="37" fontId="0" fillId="0" borderId="41" xfId="0" applyNumberFormat="1" applyBorder="1" applyProtection="1"/>
    <xf numFmtId="0" fontId="0" fillId="0" borderId="37" xfId="0" quotePrefix="1" applyBorder="1" applyAlignment="1" applyProtection="1">
      <alignment horizontal="left"/>
    </xf>
    <xf numFmtId="0" fontId="0" fillId="0" borderId="39" xfId="0" quotePrefix="1" applyBorder="1" applyAlignment="1" applyProtection="1">
      <alignment horizontal="left"/>
    </xf>
    <xf numFmtId="0" fontId="5" fillId="0" borderId="37" xfId="0" quotePrefix="1" applyFont="1" applyBorder="1" applyAlignment="1">
      <alignment horizontal="left"/>
    </xf>
    <xf numFmtId="0" fontId="0" fillId="0" borderId="40" xfId="0" applyBorder="1"/>
    <xf numFmtId="0" fontId="4" fillId="0" borderId="37" xfId="0" applyFont="1" applyBorder="1"/>
    <xf numFmtId="0" fontId="0" fillId="0" borderId="37" xfId="0" applyBorder="1"/>
    <xf numFmtId="0" fontId="0" fillId="0" borderId="42" xfId="0" quotePrefix="1" applyBorder="1" applyAlignment="1" applyProtection="1">
      <alignment horizontal="left"/>
    </xf>
    <xf numFmtId="37" fontId="0" fillId="0" borderId="43" xfId="0" applyNumberFormat="1" applyBorder="1" applyProtection="1"/>
    <xf numFmtId="0" fontId="0" fillId="0" borderId="44" xfId="0" applyBorder="1" applyAlignment="1" applyProtection="1">
      <alignment horizontal="left"/>
    </xf>
    <xf numFmtId="37" fontId="0" fillId="0" borderId="45" xfId="0" applyNumberFormat="1" applyBorder="1" applyProtection="1"/>
    <xf numFmtId="0" fontId="0" fillId="0" borderId="44" xfId="0" applyBorder="1"/>
    <xf numFmtId="37" fontId="0" fillId="0" borderId="46" xfId="0" applyNumberFormat="1" applyBorder="1" applyProtection="1"/>
    <xf numFmtId="37" fontId="5" fillId="0" borderId="1" xfId="0" applyNumberFormat="1" applyFont="1" applyBorder="1" applyAlignment="1" applyProtection="1">
      <alignment horizontal="left"/>
    </xf>
    <xf numFmtId="37" fontId="0" fillId="0" borderId="72" xfId="0" applyNumberFormat="1" applyBorder="1" applyProtection="1"/>
    <xf numFmtId="38" fontId="0" fillId="0" borderId="52" xfId="1" applyFont="1" applyBorder="1"/>
    <xf numFmtId="38" fontId="0" fillId="0" borderId="53" xfId="1" applyFont="1" applyBorder="1"/>
    <xf numFmtId="37" fontId="0" fillId="0" borderId="73" xfId="0" applyNumberFormat="1" applyBorder="1" applyProtection="1"/>
    <xf numFmtId="37" fontId="0" fillId="0" borderId="74" xfId="0" applyNumberFormat="1" applyBorder="1" applyProtection="1"/>
    <xf numFmtId="38" fontId="0" fillId="0" borderId="71" xfId="1" applyFont="1" applyBorder="1"/>
    <xf numFmtId="38" fontId="0" fillId="0" borderId="58" xfId="1" applyFont="1" applyBorder="1"/>
    <xf numFmtId="0" fontId="5" fillId="0" borderId="30" xfId="0" applyFont="1" applyBorder="1"/>
    <xf numFmtId="37" fontId="0" fillId="0" borderId="6" xfId="0" applyNumberFormat="1" applyBorder="1" applyProtection="1"/>
    <xf numFmtId="38" fontId="0" fillId="0" borderId="59" xfId="1" applyFont="1" applyBorder="1"/>
    <xf numFmtId="0" fontId="5" fillId="0" borderId="75" xfId="0" applyFont="1" applyBorder="1"/>
    <xf numFmtId="38" fontId="0" fillId="0" borderId="64" xfId="1" applyFont="1" applyBorder="1"/>
    <xf numFmtId="0" fontId="5" fillId="0" borderId="76" xfId="0" applyFont="1" applyBorder="1"/>
    <xf numFmtId="0" fontId="5" fillId="0" borderId="0" xfId="0" applyFont="1" applyBorder="1"/>
    <xf numFmtId="0" fontId="5" fillId="0" borderId="0" xfId="0" quotePrefix="1" applyFont="1" applyBorder="1" applyAlignment="1">
      <alignment horizontal="left"/>
    </xf>
    <xf numFmtId="38" fontId="8" fillId="0" borderId="0" xfId="1" applyFont="1" applyBorder="1"/>
    <xf numFmtId="0" fontId="0" fillId="0" borderId="0" xfId="0" quotePrefix="1" applyBorder="1" applyAlignment="1">
      <alignment horizontal="left"/>
    </xf>
    <xf numFmtId="188" fontId="0" fillId="0" borderId="0" xfId="0" applyNumberFormat="1"/>
    <xf numFmtId="188" fontId="0" fillId="0" borderId="6" xfId="0" applyNumberFormat="1" applyBorder="1"/>
    <xf numFmtId="188" fontId="5" fillId="0" borderId="66" xfId="0" applyNumberFormat="1" applyFont="1" applyBorder="1"/>
    <xf numFmtId="188" fontId="0" fillId="0" borderId="26" xfId="0" applyNumberFormat="1" applyBorder="1"/>
    <xf numFmtId="188" fontId="0" fillId="0" borderId="27" xfId="0" applyNumberFormat="1" applyBorder="1"/>
    <xf numFmtId="188" fontId="0" fillId="0" borderId="67" xfId="0" applyNumberFormat="1" applyBorder="1"/>
    <xf numFmtId="188" fontId="0" fillId="0" borderId="2" xfId="0" applyNumberFormat="1" applyBorder="1"/>
    <xf numFmtId="188" fontId="5" fillId="0" borderId="2" xfId="0" applyNumberFormat="1" applyFont="1" applyBorder="1"/>
    <xf numFmtId="188" fontId="5" fillId="0" borderId="10" xfId="0" applyNumberFormat="1" applyFont="1" applyBorder="1"/>
    <xf numFmtId="188" fontId="0" fillId="0" borderId="28" xfId="0" applyNumberFormat="1" applyBorder="1"/>
    <xf numFmtId="188" fontId="0" fillId="0" borderId="20" xfId="0" applyNumberFormat="1" applyBorder="1"/>
    <xf numFmtId="188" fontId="0" fillId="0" borderId="29" xfId="0" applyNumberFormat="1" applyBorder="1"/>
    <xf numFmtId="188" fontId="0" fillId="0" borderId="3" xfId="0" applyNumberFormat="1" applyBorder="1"/>
    <xf numFmtId="188" fontId="0" fillId="0" borderId="70" xfId="0" applyNumberFormat="1" applyBorder="1"/>
    <xf numFmtId="188" fontId="0" fillId="0" borderId="57" xfId="0" applyNumberFormat="1" applyBorder="1"/>
    <xf numFmtId="188" fontId="0" fillId="0" borderId="51" xfId="0" applyNumberFormat="1" applyBorder="1"/>
    <xf numFmtId="188" fontId="0" fillId="0" borderId="10" xfId="0" applyNumberFormat="1" applyBorder="1"/>
    <xf numFmtId="188" fontId="0" fillId="0" borderId="58" xfId="0" applyNumberFormat="1" applyBorder="1"/>
    <xf numFmtId="188" fontId="0" fillId="0" borderId="54" xfId="0" applyNumberFormat="1" applyBorder="1"/>
    <xf numFmtId="188" fontId="0" fillId="0" borderId="9" xfId="0" applyNumberFormat="1" applyBorder="1"/>
    <xf numFmtId="188" fontId="0" fillId="0" borderId="1" xfId="0" applyNumberFormat="1" applyBorder="1"/>
    <xf numFmtId="188" fontId="0" fillId="0" borderId="56" xfId="0" applyNumberFormat="1" applyBorder="1"/>
    <xf numFmtId="188" fontId="0" fillId="0" borderId="12" xfId="0" applyNumberFormat="1" applyBorder="1"/>
    <xf numFmtId="188" fontId="0" fillId="0" borderId="8" xfId="0" applyNumberFormat="1" applyBorder="1"/>
    <xf numFmtId="188" fontId="0" fillId="0" borderId="7" xfId="0" applyNumberFormat="1" applyBorder="1"/>
    <xf numFmtId="188" fontId="0" fillId="0" borderId="64" xfId="0" applyNumberFormat="1" applyBorder="1"/>
    <xf numFmtId="188" fontId="0" fillId="0" borderId="77" xfId="0" applyNumberFormat="1" applyBorder="1"/>
    <xf numFmtId="188" fontId="0" fillId="0" borderId="78" xfId="0" applyNumberFormat="1" applyBorder="1"/>
    <xf numFmtId="188" fontId="0" fillId="0" borderId="79" xfId="0" applyNumberFormat="1" applyBorder="1"/>
    <xf numFmtId="188" fontId="0" fillId="0" borderId="80" xfId="0" applyNumberFormat="1" applyBorder="1"/>
    <xf numFmtId="188" fontId="0" fillId="0" borderId="11" xfId="0" applyNumberFormat="1" applyBorder="1"/>
    <xf numFmtId="188" fontId="0" fillId="0" borderId="33" xfId="0" applyNumberFormat="1" applyBorder="1"/>
    <xf numFmtId="188" fontId="0" fillId="0" borderId="22" xfId="0" applyNumberFormat="1" applyBorder="1"/>
    <xf numFmtId="188" fontId="0" fillId="0" borderId="59" xfId="0" applyNumberFormat="1" applyBorder="1"/>
    <xf numFmtId="188" fontId="0" fillId="0" borderId="25" xfId="0" applyNumberFormat="1" applyBorder="1"/>
    <xf numFmtId="188" fontId="0" fillId="0" borderId="45" xfId="0" applyNumberFormat="1" applyBorder="1"/>
    <xf numFmtId="188" fontId="0" fillId="0" borderId="49" xfId="0" applyNumberFormat="1" applyBorder="1"/>
    <xf numFmtId="188" fontId="0" fillId="0" borderId="65" xfId="0" applyNumberFormat="1" applyBorder="1"/>
    <xf numFmtId="0" fontId="0" fillId="0" borderId="30" xfId="0" applyBorder="1" applyAlignment="1" applyProtection="1">
      <alignment horizontal="left"/>
    </xf>
    <xf numFmtId="0" fontId="5" fillId="0" borderId="37" xfId="0" applyFont="1" applyBorder="1"/>
    <xf numFmtId="0" fontId="0" fillId="0" borderId="42" xfId="0" applyBorder="1" applyAlignment="1" applyProtection="1">
      <alignment horizontal="left"/>
    </xf>
    <xf numFmtId="0" fontId="0" fillId="0" borderId="0" xfId="0" applyFill="1" applyAlignment="1">
      <alignment horizontal="right" shrinkToFit="1"/>
    </xf>
    <xf numFmtId="37" fontId="0" fillId="0" borderId="0" xfId="0" applyNumberFormat="1" applyFill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6" xfId="0" applyFont="1" applyFill="1" applyBorder="1"/>
    <xf numFmtId="0" fontId="5" fillId="0" borderId="27" xfId="0" applyFont="1" applyFill="1" applyBorder="1"/>
    <xf numFmtId="0" fontId="5" fillId="0" borderId="5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37" fontId="5" fillId="0" borderId="28" xfId="0" applyNumberFormat="1" applyFont="1" applyFill="1" applyBorder="1" applyAlignment="1" applyProtection="1">
      <alignment horizontal="center"/>
    </xf>
    <xf numFmtId="0" fontId="5" fillId="0" borderId="29" xfId="0" quotePrefix="1" applyFont="1" applyFill="1" applyBorder="1" applyAlignment="1">
      <alignment horizontal="center"/>
    </xf>
    <xf numFmtId="37" fontId="0" fillId="0" borderId="3" xfId="0" applyNumberFormat="1" applyFill="1" applyBorder="1" applyProtection="1"/>
    <xf numFmtId="37" fontId="0" fillId="0" borderId="4" xfId="0" applyNumberFormat="1" applyFill="1" applyBorder="1" applyProtection="1"/>
    <xf numFmtId="38" fontId="8" fillId="0" borderId="51" xfId="1" applyFont="1" applyFill="1" applyBorder="1"/>
    <xf numFmtId="37" fontId="0" fillId="0" borderId="14" xfId="0" applyNumberFormat="1" applyFill="1" applyBorder="1" applyProtection="1"/>
    <xf numFmtId="37" fontId="0" fillId="0" borderId="15" xfId="0" applyNumberFormat="1" applyFill="1" applyBorder="1" applyProtection="1"/>
    <xf numFmtId="37" fontId="0" fillId="0" borderId="16" xfId="0" applyNumberFormat="1" applyFill="1" applyBorder="1" applyProtection="1"/>
    <xf numFmtId="38" fontId="8" fillId="0" borderId="52" xfId="1" applyFont="1" applyFill="1" applyBorder="1"/>
    <xf numFmtId="37" fontId="0" fillId="0" borderId="17" xfId="0" applyNumberFormat="1" applyFill="1" applyBorder="1" applyProtection="1"/>
    <xf numFmtId="37" fontId="0" fillId="0" borderId="18" xfId="0" applyNumberFormat="1" applyFill="1" applyBorder="1" applyProtection="1"/>
    <xf numFmtId="37" fontId="0" fillId="0" borderId="19" xfId="0" applyNumberFormat="1" applyFill="1" applyBorder="1" applyProtection="1"/>
    <xf numFmtId="38" fontId="8" fillId="0" borderId="53" xfId="1" applyFont="1" applyFill="1" applyBorder="1"/>
    <xf numFmtId="37" fontId="0" fillId="0" borderId="2" xfId="0" applyNumberFormat="1" applyFill="1" applyBorder="1" applyProtection="1"/>
    <xf numFmtId="37" fontId="0" fillId="0" borderId="47" xfId="0" applyNumberFormat="1" applyFill="1" applyBorder="1" applyProtection="1"/>
    <xf numFmtId="37" fontId="0" fillId="0" borderId="1" xfId="0" applyNumberFormat="1" applyFill="1" applyBorder="1" applyProtection="1"/>
    <xf numFmtId="37" fontId="0" fillId="0" borderId="13" xfId="0" applyNumberFormat="1" applyFill="1" applyBorder="1" applyProtection="1"/>
    <xf numFmtId="37" fontId="0" fillId="0" borderId="5" xfId="0" applyNumberFormat="1" applyFill="1" applyBorder="1" applyProtection="1"/>
    <xf numFmtId="37" fontId="0" fillId="0" borderId="12" xfId="0" applyNumberFormat="1" applyFill="1" applyBorder="1" applyProtection="1"/>
    <xf numFmtId="37" fontId="0" fillId="0" borderId="7" xfId="0" applyNumberFormat="1" applyFill="1" applyBorder="1" applyProtection="1"/>
    <xf numFmtId="37" fontId="0" fillId="0" borderId="23" xfId="0" applyNumberFormat="1" applyFill="1" applyBorder="1" applyProtection="1"/>
    <xf numFmtId="38" fontId="8" fillId="0" borderId="64" xfId="1" applyFont="1" applyFill="1" applyBorder="1"/>
    <xf numFmtId="37" fontId="0" fillId="0" borderId="48" xfId="0" applyNumberFormat="1" applyFill="1" applyBorder="1" applyProtection="1"/>
    <xf numFmtId="37" fontId="0" fillId="0" borderId="20" xfId="0" applyNumberFormat="1" applyFill="1" applyBorder="1" applyProtection="1"/>
    <xf numFmtId="37" fontId="0" fillId="0" borderId="49" xfId="0" applyNumberFormat="1" applyFill="1" applyBorder="1" applyProtection="1"/>
    <xf numFmtId="38" fontId="8" fillId="0" borderId="65" xfId="1" applyFont="1" applyFill="1" applyBorder="1"/>
    <xf numFmtId="37" fontId="0" fillId="0" borderId="54" xfId="0" applyNumberFormat="1" applyFill="1" applyBorder="1" applyProtection="1"/>
    <xf numFmtId="37" fontId="0" fillId="0" borderId="55" xfId="0" applyNumberFormat="1" applyFill="1" applyBorder="1" applyProtection="1"/>
    <xf numFmtId="38" fontId="8" fillId="0" borderId="56" xfId="1" applyFont="1" applyFill="1" applyBorder="1"/>
    <xf numFmtId="37" fontId="0" fillId="0" borderId="57" xfId="0" applyNumberFormat="1" applyFill="1" applyBorder="1" applyProtection="1"/>
    <xf numFmtId="0" fontId="9" fillId="0" borderId="37" xfId="0" applyFont="1" applyFill="1" applyBorder="1" applyAlignment="1" applyProtection="1">
      <alignment horizontal="left"/>
    </xf>
    <xf numFmtId="37" fontId="9" fillId="0" borderId="38" xfId="0" applyNumberFormat="1" applyFont="1" applyFill="1" applyBorder="1" applyProtection="1"/>
    <xf numFmtId="0" fontId="1" fillId="0" borderId="37" xfId="0" applyFont="1" applyFill="1" applyBorder="1" applyAlignment="1" applyProtection="1">
      <alignment horizontal="left"/>
    </xf>
    <xf numFmtId="0" fontId="1" fillId="0" borderId="0" xfId="0" applyFont="1"/>
    <xf numFmtId="38" fontId="1" fillId="0" borderId="51" xfId="1" applyFill="1" applyBorder="1"/>
    <xf numFmtId="38" fontId="1" fillId="0" borderId="52" xfId="1" applyFill="1" applyBorder="1"/>
    <xf numFmtId="38" fontId="1" fillId="0" borderId="53" xfId="1" applyFill="1" applyBorder="1"/>
    <xf numFmtId="37" fontId="0" fillId="0" borderId="11" xfId="0" applyNumberFormat="1" applyFill="1" applyBorder="1" applyProtection="1"/>
    <xf numFmtId="37" fontId="0" fillId="0" borderId="21" xfId="0" applyNumberFormat="1" applyFill="1" applyBorder="1" applyProtection="1"/>
    <xf numFmtId="37" fontId="0" fillId="0" borderId="22" xfId="0" applyNumberFormat="1" applyFill="1" applyBorder="1" applyProtection="1"/>
    <xf numFmtId="38" fontId="1" fillId="0" borderId="59" xfId="1" applyFill="1" applyBorder="1"/>
    <xf numFmtId="38" fontId="1" fillId="0" borderId="64" xfId="1" applyFill="1" applyBorder="1"/>
    <xf numFmtId="37" fontId="0" fillId="0" borderId="64" xfId="0" applyNumberFormat="1" applyFill="1" applyBorder="1" applyProtection="1"/>
    <xf numFmtId="38" fontId="1" fillId="0" borderId="65" xfId="1" applyFill="1" applyBorder="1"/>
    <xf numFmtId="0" fontId="5" fillId="0" borderId="0" xfId="0" applyFont="1" applyFill="1" applyBorder="1"/>
    <xf numFmtId="0" fontId="5" fillId="0" borderId="0" xfId="0" applyFont="1" applyFill="1" applyBorder="1" applyAlignment="1">
      <alignment horizontal="center"/>
    </xf>
    <xf numFmtId="37" fontId="0" fillId="0" borderId="0" xfId="0" applyNumberFormat="1" applyFill="1" applyBorder="1" applyProtection="1"/>
    <xf numFmtId="0" fontId="0" fillId="2" borderId="0" xfId="0" applyFill="1"/>
    <xf numFmtId="0" fontId="0" fillId="3" borderId="0" xfId="0" applyFill="1"/>
    <xf numFmtId="0" fontId="12" fillId="0" borderId="0" xfId="0" applyFont="1" applyFill="1" applyAlignment="1">
      <alignment horizontal="right" shrinkToFit="1"/>
    </xf>
    <xf numFmtId="37" fontId="12" fillId="0" borderId="0" xfId="0" applyNumberFormat="1" applyFont="1" applyFill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13" fillId="2" borderId="26" xfId="0" applyFont="1" applyFill="1" applyBorder="1"/>
    <xf numFmtId="0" fontId="13" fillId="2" borderId="27" xfId="0" applyFont="1" applyFill="1" applyBorder="1"/>
    <xf numFmtId="0" fontId="13" fillId="2" borderId="50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28" xfId="0" applyFont="1" applyFill="1" applyBorder="1" applyAlignment="1">
      <alignment horizontal="center"/>
    </xf>
    <xf numFmtId="0" fontId="13" fillId="2" borderId="20" xfId="0" applyFont="1" applyFill="1" applyBorder="1" applyAlignment="1">
      <alignment horizontal="center"/>
    </xf>
    <xf numFmtId="37" fontId="13" fillId="2" borderId="28" xfId="0" applyNumberFormat="1" applyFont="1" applyFill="1" applyBorder="1" applyAlignment="1" applyProtection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center"/>
    </xf>
    <xf numFmtId="0" fontId="13" fillId="2" borderId="3" xfId="0" applyFont="1" applyFill="1" applyBorder="1"/>
    <xf numFmtId="37" fontId="2" fillId="0" borderId="3" xfId="0" applyNumberFormat="1" applyFont="1" applyFill="1" applyBorder="1" applyProtection="1"/>
    <xf numFmtId="37" fontId="2" fillId="0" borderId="4" xfId="0" applyNumberFormat="1" applyFont="1" applyFill="1" applyBorder="1" applyProtection="1"/>
    <xf numFmtId="38" fontId="2" fillId="0" borderId="51" xfId="1" applyFont="1" applyFill="1" applyBorder="1"/>
    <xf numFmtId="0" fontId="13" fillId="2" borderId="2" xfId="0" applyFont="1" applyFill="1" applyBorder="1"/>
    <xf numFmtId="0" fontId="13" fillId="2" borderId="14" xfId="0" applyFont="1" applyFill="1" applyBorder="1"/>
    <xf numFmtId="37" fontId="2" fillId="0" borderId="14" xfId="0" applyNumberFormat="1" applyFont="1" applyFill="1" applyBorder="1" applyProtection="1"/>
    <xf numFmtId="37" fontId="2" fillId="0" borderId="15" xfId="0" applyNumberFormat="1" applyFont="1" applyFill="1" applyBorder="1" applyProtection="1"/>
    <xf numFmtId="37" fontId="2" fillId="0" borderId="16" xfId="0" applyNumberFormat="1" applyFont="1" applyFill="1" applyBorder="1" applyProtection="1"/>
    <xf numFmtId="38" fontId="2" fillId="0" borderId="52" xfId="1" applyFont="1" applyFill="1" applyBorder="1"/>
    <xf numFmtId="0" fontId="13" fillId="2" borderId="17" xfId="0" applyFont="1" applyFill="1" applyBorder="1"/>
    <xf numFmtId="37" fontId="2" fillId="0" borderId="17" xfId="0" applyNumberFormat="1" applyFont="1" applyFill="1" applyBorder="1" applyProtection="1"/>
    <xf numFmtId="37" fontId="2" fillId="0" borderId="18" xfId="0" applyNumberFormat="1" applyFont="1" applyFill="1" applyBorder="1" applyProtection="1"/>
    <xf numFmtId="37" fontId="2" fillId="0" borderId="19" xfId="0" applyNumberFormat="1" applyFont="1" applyFill="1" applyBorder="1" applyProtection="1"/>
    <xf numFmtId="38" fontId="2" fillId="0" borderId="53" xfId="1" applyFont="1" applyFill="1" applyBorder="1"/>
    <xf numFmtId="0" fontId="13" fillId="2" borderId="24" xfId="0" applyFont="1" applyFill="1" applyBorder="1"/>
    <xf numFmtId="37" fontId="2" fillId="0" borderId="2" xfId="0" applyNumberFormat="1" applyFont="1" applyFill="1" applyBorder="1" applyProtection="1"/>
    <xf numFmtId="37" fontId="2" fillId="0" borderId="47" xfId="0" applyNumberFormat="1" applyFont="1" applyFill="1" applyBorder="1" applyProtection="1"/>
    <xf numFmtId="37" fontId="2" fillId="0" borderId="1" xfId="0" applyNumberFormat="1" applyFont="1" applyFill="1" applyBorder="1" applyProtection="1"/>
    <xf numFmtId="37" fontId="2" fillId="0" borderId="13" xfId="0" applyNumberFormat="1" applyFont="1" applyFill="1" applyBorder="1" applyProtection="1"/>
    <xf numFmtId="37" fontId="2" fillId="0" borderId="5" xfId="0" applyNumberFormat="1" applyFont="1" applyFill="1" applyBorder="1" applyProtection="1"/>
    <xf numFmtId="0" fontId="13" fillId="2" borderId="11" xfId="0" applyFont="1" applyFill="1" applyBorder="1"/>
    <xf numFmtId="37" fontId="2" fillId="0" borderId="11" xfId="0" applyNumberFormat="1" applyFont="1" applyFill="1" applyBorder="1" applyProtection="1"/>
    <xf numFmtId="37" fontId="2" fillId="0" borderId="21" xfId="0" applyNumberFormat="1" applyFont="1" applyFill="1" applyBorder="1" applyProtection="1"/>
    <xf numFmtId="37" fontId="2" fillId="0" borderId="22" xfId="0" applyNumberFormat="1" applyFont="1" applyFill="1" applyBorder="1" applyProtection="1"/>
    <xf numFmtId="38" fontId="2" fillId="0" borderId="59" xfId="1" applyFont="1" applyFill="1" applyBorder="1"/>
    <xf numFmtId="0" fontId="13" fillId="2" borderId="12" xfId="0" applyFont="1" applyFill="1" applyBorder="1"/>
    <xf numFmtId="37" fontId="2" fillId="0" borderId="12" xfId="0" applyNumberFormat="1" applyFont="1" applyFill="1" applyBorder="1" applyProtection="1"/>
    <xf numFmtId="37" fontId="2" fillId="0" borderId="7" xfId="0" applyNumberFormat="1" applyFont="1" applyFill="1" applyBorder="1" applyProtection="1"/>
    <xf numFmtId="37" fontId="2" fillId="0" borderId="8" xfId="0" applyNumberFormat="1" applyFont="1" applyFill="1" applyBorder="1" applyProtection="1"/>
    <xf numFmtId="37" fontId="2" fillId="0" borderId="23" xfId="0" applyNumberFormat="1" applyFont="1" applyFill="1" applyBorder="1" applyProtection="1"/>
    <xf numFmtId="38" fontId="2" fillId="0" borderId="64" xfId="1" applyFont="1" applyFill="1" applyBorder="1"/>
    <xf numFmtId="37" fontId="2" fillId="0" borderId="64" xfId="0" applyNumberFormat="1" applyFont="1" applyFill="1" applyBorder="1" applyProtection="1"/>
    <xf numFmtId="0" fontId="13" fillId="2" borderId="77" xfId="0" applyFont="1" applyFill="1" applyBorder="1"/>
    <xf numFmtId="37" fontId="2" fillId="0" borderId="77" xfId="0" applyNumberFormat="1" applyFont="1" applyFill="1" applyBorder="1" applyProtection="1"/>
    <xf numFmtId="37" fontId="2" fillId="0" borderId="79" xfId="0" applyNumberFormat="1" applyFont="1" applyFill="1" applyBorder="1" applyProtection="1"/>
    <xf numFmtId="37" fontId="2" fillId="0" borderId="78" xfId="0" applyNumberFormat="1" applyFont="1" applyFill="1" applyBorder="1" applyProtection="1"/>
    <xf numFmtId="37" fontId="2" fillId="0" borderId="81" xfId="0" applyNumberFormat="1" applyFont="1" applyFill="1" applyBorder="1" applyProtection="1"/>
    <xf numFmtId="38" fontId="2" fillId="0" borderId="80" xfId="1" applyFont="1" applyFill="1" applyBorder="1"/>
    <xf numFmtId="0" fontId="15" fillId="2" borderId="82" xfId="0" applyFont="1" applyFill="1" applyBorder="1" applyAlignment="1" applyProtection="1">
      <alignment horizontal="center"/>
    </xf>
    <xf numFmtId="37" fontId="16" fillId="0" borderId="83" xfId="0" applyNumberFormat="1" applyFont="1" applyFill="1" applyBorder="1" applyProtection="1"/>
    <xf numFmtId="0" fontId="12" fillId="2" borderId="84" xfId="0" applyFont="1" applyFill="1" applyBorder="1" applyAlignment="1" applyProtection="1">
      <alignment horizontal="left"/>
    </xf>
    <xf numFmtId="37" fontId="2" fillId="0" borderId="85" xfId="0" applyNumberFormat="1" applyFont="1" applyFill="1" applyBorder="1" applyProtection="1"/>
    <xf numFmtId="0" fontId="12" fillId="2" borderId="86" xfId="0" applyFont="1" applyFill="1" applyBorder="1" applyAlignment="1" applyProtection="1">
      <alignment horizontal="left"/>
    </xf>
    <xf numFmtId="37" fontId="2" fillId="0" borderId="87" xfId="0" applyNumberFormat="1" applyFont="1" applyFill="1" applyBorder="1" applyProtection="1"/>
    <xf numFmtId="37" fontId="2" fillId="0" borderId="88" xfId="0" applyNumberFormat="1" applyFont="1" applyFill="1" applyBorder="1" applyProtection="1"/>
    <xf numFmtId="0" fontId="12" fillId="2" borderId="89" xfId="0" applyFont="1" applyFill="1" applyBorder="1" applyAlignment="1" applyProtection="1">
      <alignment horizontal="left"/>
    </xf>
    <xf numFmtId="37" fontId="2" fillId="0" borderId="90" xfId="0" applyNumberFormat="1" applyFont="1" applyFill="1" applyBorder="1" applyProtection="1"/>
    <xf numFmtId="0" fontId="12" fillId="2" borderId="91" xfId="0" applyFont="1" applyFill="1" applyBorder="1" applyAlignment="1" applyProtection="1">
      <alignment horizontal="left"/>
    </xf>
    <xf numFmtId="37" fontId="2" fillId="0" borderId="38" xfId="0" applyNumberFormat="1" applyFont="1" applyFill="1" applyBorder="1" applyProtection="1"/>
    <xf numFmtId="0" fontId="12" fillId="2" borderId="92" xfId="0" applyFont="1" applyFill="1" applyBorder="1" applyAlignment="1" applyProtection="1">
      <alignment horizontal="left"/>
    </xf>
    <xf numFmtId="37" fontId="2" fillId="0" borderId="93" xfId="0" applyNumberFormat="1" applyFont="1" applyFill="1" applyBorder="1" applyProtection="1"/>
    <xf numFmtId="37" fontId="2" fillId="0" borderId="94" xfId="0" applyNumberFormat="1" applyFont="1" applyFill="1" applyBorder="1" applyProtection="1"/>
    <xf numFmtId="0" fontId="12" fillId="2" borderId="95" xfId="0" applyFont="1" applyFill="1" applyBorder="1" applyAlignment="1" applyProtection="1">
      <alignment horizontal="left"/>
    </xf>
    <xf numFmtId="37" fontId="2" fillId="0" borderId="96" xfId="0" applyNumberFormat="1" applyFont="1" applyFill="1" applyBorder="1" applyProtection="1"/>
    <xf numFmtId="0" fontId="12" fillId="2" borderId="35" xfId="0" applyFont="1" applyFill="1" applyBorder="1" applyAlignment="1" applyProtection="1">
      <alignment horizontal="left"/>
    </xf>
    <xf numFmtId="0" fontId="12" fillId="2" borderId="91" xfId="0" quotePrefix="1" applyFont="1" applyFill="1" applyBorder="1" applyAlignment="1" applyProtection="1">
      <alignment horizontal="left"/>
    </xf>
    <xf numFmtId="0" fontId="17" fillId="2" borderId="91" xfId="0" applyFont="1" applyFill="1" applyBorder="1" applyAlignment="1" applyProtection="1">
      <alignment horizontal="left"/>
    </xf>
    <xf numFmtId="37" fontId="18" fillId="0" borderId="94" xfId="0" applyNumberFormat="1" applyFont="1" applyFill="1" applyBorder="1" applyProtection="1"/>
    <xf numFmtId="0" fontId="12" fillId="2" borderId="95" xfId="0" quotePrefix="1" applyFont="1" applyFill="1" applyBorder="1" applyAlignment="1" applyProtection="1">
      <alignment horizontal="left"/>
    </xf>
    <xf numFmtId="0" fontId="13" fillId="2" borderId="91" xfId="0" applyFont="1" applyFill="1" applyBorder="1" applyAlignment="1">
      <alignment horizontal="left"/>
    </xf>
    <xf numFmtId="0" fontId="12" fillId="2" borderId="97" xfId="0" applyFont="1" applyFill="1" applyBorder="1"/>
    <xf numFmtId="0" fontId="13" fillId="2" borderId="91" xfId="0" applyFont="1" applyFill="1" applyBorder="1"/>
    <xf numFmtId="0" fontId="12" fillId="2" borderId="91" xfId="0" applyFont="1" applyFill="1" applyBorder="1"/>
    <xf numFmtId="37" fontId="2" fillId="0" borderId="98" xfId="0" applyNumberFormat="1" applyFont="1" applyFill="1" applyBorder="1" applyProtection="1"/>
    <xf numFmtId="0" fontId="12" fillId="2" borderId="99" xfId="0" applyFont="1" applyFill="1" applyBorder="1"/>
    <xf numFmtId="37" fontId="2" fillId="0" borderId="100" xfId="0" applyNumberFormat="1" applyFont="1" applyFill="1" applyBorder="1" applyProtection="1"/>
    <xf numFmtId="0" fontId="12" fillId="2" borderId="101" xfId="0" quotePrefix="1" applyFont="1" applyFill="1" applyBorder="1" applyAlignment="1" applyProtection="1">
      <alignment horizontal="left"/>
    </xf>
    <xf numFmtId="37" fontId="2" fillId="0" borderId="102" xfId="0" applyNumberFormat="1" applyFont="1" applyFill="1" applyBorder="1" applyProtection="1"/>
    <xf numFmtId="0" fontId="12" fillId="2" borderId="103" xfId="0" applyFont="1" applyFill="1" applyBorder="1" applyAlignment="1" applyProtection="1">
      <alignment horizontal="left"/>
    </xf>
    <xf numFmtId="37" fontId="2" fillId="0" borderId="104" xfId="0" applyNumberFormat="1" applyFont="1" applyFill="1" applyBorder="1" applyProtection="1"/>
    <xf numFmtId="0" fontId="12" fillId="2" borderId="105" xfId="0" applyFont="1" applyFill="1" applyBorder="1" applyAlignment="1" applyProtection="1">
      <alignment horizontal="left"/>
    </xf>
    <xf numFmtId="37" fontId="2" fillId="0" borderId="106" xfId="0" applyNumberFormat="1" applyFont="1" applyFill="1" applyBorder="1" applyProtection="1"/>
    <xf numFmtId="0" fontId="12" fillId="2" borderId="107" xfId="0" applyFont="1" applyFill="1" applyBorder="1"/>
    <xf numFmtId="0" fontId="2" fillId="0" borderId="108" xfId="0" applyFont="1" applyFill="1" applyBorder="1" applyProtection="1"/>
    <xf numFmtId="0" fontId="13" fillId="2" borderId="27" xfId="0" applyFont="1" applyFill="1" applyBorder="1" applyAlignment="1">
      <alignment horizontal="center"/>
    </xf>
    <xf numFmtId="0" fontId="15" fillId="2" borderId="109" xfId="0" applyFont="1" applyFill="1" applyBorder="1" applyAlignment="1" applyProtection="1">
      <alignment horizontal="center"/>
    </xf>
    <xf numFmtId="37" fontId="16" fillId="0" borderId="110" xfId="0" applyNumberFormat="1" applyFont="1" applyFill="1" applyBorder="1" applyProtection="1"/>
    <xf numFmtId="0" fontId="12" fillId="2" borderId="89" xfId="0" quotePrefix="1" applyFont="1" applyFill="1" applyBorder="1" applyAlignment="1" applyProtection="1">
      <alignment horizontal="left"/>
    </xf>
    <xf numFmtId="0" fontId="12" fillId="2" borderId="99" xfId="0" applyFont="1" applyFill="1" applyBorder="1" applyAlignment="1" applyProtection="1">
      <alignment horizontal="left"/>
    </xf>
    <xf numFmtId="0" fontId="15" fillId="2" borderId="111" xfId="0" applyFont="1" applyFill="1" applyBorder="1" applyAlignment="1" applyProtection="1">
      <alignment horizontal="center"/>
    </xf>
    <xf numFmtId="37" fontId="16" fillId="0" borderId="112" xfId="0" applyNumberFormat="1" applyFont="1" applyFill="1" applyBorder="1" applyProtection="1"/>
    <xf numFmtId="37" fontId="2" fillId="0" borderId="113" xfId="0" applyNumberFormat="1" applyFont="1" applyFill="1" applyBorder="1" applyProtection="1"/>
    <xf numFmtId="0" fontId="12" fillId="2" borderId="114" xfId="0" applyFont="1" applyFill="1" applyBorder="1" applyAlignment="1" applyProtection="1">
      <alignment horizontal="left"/>
    </xf>
    <xf numFmtId="37" fontId="2" fillId="0" borderId="115" xfId="0" applyNumberFormat="1" applyFont="1" applyFill="1" applyBorder="1" applyProtection="1"/>
    <xf numFmtId="37" fontId="2" fillId="0" borderId="116" xfId="0" applyNumberFormat="1" applyFont="1" applyFill="1" applyBorder="1" applyProtection="1"/>
    <xf numFmtId="0" fontId="12" fillId="2" borderId="117" xfId="0" applyFont="1" applyFill="1" applyBorder="1" applyAlignment="1" applyProtection="1">
      <alignment horizontal="left"/>
    </xf>
    <xf numFmtId="37" fontId="2" fillId="0" borderId="118" xfId="0" applyNumberFormat="1" applyFont="1" applyFill="1" applyBorder="1" applyProtection="1"/>
    <xf numFmtId="37" fontId="2" fillId="0" borderId="119" xfId="0" applyNumberFormat="1" applyFont="1" applyFill="1" applyBorder="1" applyProtection="1"/>
    <xf numFmtId="37" fontId="2" fillId="0" borderId="120" xfId="0" applyNumberFormat="1" applyFont="1" applyFill="1" applyBorder="1" applyProtection="1"/>
    <xf numFmtId="0" fontId="12" fillId="2" borderId="101" xfId="0" applyFont="1" applyFill="1" applyBorder="1" applyAlignment="1" applyProtection="1">
      <alignment horizontal="left"/>
    </xf>
    <xf numFmtId="0" fontId="12" fillId="2" borderId="121" xfId="0" applyFont="1" applyFill="1" applyBorder="1" applyAlignment="1" applyProtection="1">
      <alignment horizontal="left"/>
    </xf>
    <xf numFmtId="37" fontId="2" fillId="0" borderId="122" xfId="0" applyNumberFormat="1" applyFont="1" applyFill="1" applyBorder="1" applyAlignment="1" applyProtection="1">
      <alignment horizontal="right"/>
    </xf>
    <xf numFmtId="0" fontId="12" fillId="2" borderId="123" xfId="0" applyFont="1" applyFill="1" applyBorder="1" applyAlignment="1" applyProtection="1">
      <alignment horizontal="left"/>
    </xf>
    <xf numFmtId="0" fontId="12" fillId="2" borderId="124" xfId="0" applyFont="1" applyFill="1" applyBorder="1"/>
    <xf numFmtId="0" fontId="2" fillId="0" borderId="125" xfId="0" applyFont="1" applyFill="1" applyBorder="1" applyProtection="1"/>
    <xf numFmtId="0" fontId="12" fillId="2" borderId="126" xfId="0" applyFont="1" applyFill="1" applyBorder="1" applyAlignment="1" applyProtection="1">
      <alignment horizontal="left"/>
    </xf>
    <xf numFmtId="0" fontId="0" fillId="0" borderId="127" xfId="0" applyFill="1" applyBorder="1" applyProtection="1"/>
    <xf numFmtId="37" fontId="13" fillId="2" borderId="20" xfId="0" applyNumberFormat="1" applyFont="1" applyFill="1" applyBorder="1" applyAlignment="1" applyProtection="1">
      <alignment horizontal="center"/>
    </xf>
    <xf numFmtId="37" fontId="2" fillId="0" borderId="51" xfId="0" applyNumberFormat="1" applyFont="1" applyFill="1" applyBorder="1" applyProtection="1"/>
    <xf numFmtId="38" fontId="2" fillId="0" borderId="52" xfId="2" applyFont="1" applyFill="1" applyBorder="1"/>
    <xf numFmtId="38" fontId="2" fillId="0" borderId="53" xfId="2" applyFont="1" applyFill="1" applyBorder="1"/>
    <xf numFmtId="38" fontId="2" fillId="0" borderId="59" xfId="2" applyFont="1" applyFill="1" applyBorder="1"/>
    <xf numFmtId="0" fontId="13" fillId="2" borderId="54" xfId="0" applyFont="1" applyFill="1" applyBorder="1"/>
    <xf numFmtId="37" fontId="2" fillId="0" borderId="54" xfId="0" applyNumberFormat="1" applyFont="1" applyFill="1" applyBorder="1" applyProtection="1"/>
    <xf numFmtId="37" fontId="2" fillId="0" borderId="128" xfId="0" applyNumberFormat="1" applyFont="1" applyFill="1" applyBorder="1" applyProtection="1"/>
    <xf numFmtId="37" fontId="2" fillId="0" borderId="9" xfId="0" applyNumberFormat="1" applyFont="1" applyFill="1" applyBorder="1" applyProtection="1"/>
    <xf numFmtId="37" fontId="2" fillId="0" borderId="55" xfId="0" applyNumberFormat="1" applyFont="1" applyFill="1" applyBorder="1" applyProtection="1"/>
    <xf numFmtId="38" fontId="2" fillId="0" borderId="56" xfId="2" applyFont="1" applyFill="1" applyBorder="1"/>
    <xf numFmtId="38" fontId="2" fillId="0" borderId="64" xfId="2" applyFont="1" applyFill="1" applyBorder="1"/>
    <xf numFmtId="0" fontId="0" fillId="4" borderId="0" xfId="0" applyFill="1"/>
    <xf numFmtId="38" fontId="2" fillId="0" borderId="80" xfId="2" applyFont="1" applyFill="1" applyBorder="1"/>
    <xf numFmtId="0" fontId="21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3" fillId="0" borderId="26" xfId="0" applyFont="1" applyBorder="1" applyAlignment="1">
      <alignment horizontal="right"/>
    </xf>
    <xf numFmtId="38" fontId="13" fillId="0" borderId="0" xfId="2" applyFont="1" applyFill="1" applyBorder="1" applyAlignment="1">
      <alignment horizontal="right"/>
    </xf>
    <xf numFmtId="37" fontId="19" fillId="0" borderId="0" xfId="0" applyNumberFormat="1" applyFont="1" applyFill="1" applyAlignment="1" applyProtection="1">
      <alignment horizontal="center" vertical="center"/>
    </xf>
    <xf numFmtId="37" fontId="19" fillId="0" borderId="0" xfId="0" quotePrefix="1" applyNumberFormat="1" applyFont="1" applyFill="1" applyAlignment="1" applyProtection="1">
      <alignment horizontal="center" vertical="center"/>
    </xf>
    <xf numFmtId="0" fontId="12" fillId="0" borderId="129" xfId="0" applyFont="1" applyFill="1" applyBorder="1" applyAlignment="1" applyProtection="1">
      <alignment horizontal="right"/>
    </xf>
    <xf numFmtId="38" fontId="13" fillId="0" borderId="0" xfId="1" applyFont="1" applyFill="1" applyBorder="1" applyAlignment="1">
      <alignment horizontal="right"/>
    </xf>
    <xf numFmtId="0" fontId="20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37" fontId="20" fillId="5" borderId="0" xfId="0" applyNumberFormat="1" applyFont="1" applyFill="1" applyAlignment="1" applyProtection="1">
      <alignment horizontal="center" vertical="center"/>
    </xf>
    <xf numFmtId="37" fontId="20" fillId="5" borderId="0" xfId="0" quotePrefix="1" applyNumberFormat="1" applyFont="1" applyFill="1" applyAlignment="1" applyProtection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21" fillId="5" borderId="0" xfId="0" applyFont="1" applyFill="1" applyAlignment="1">
      <alignment horizontal="center" vertical="center"/>
    </xf>
    <xf numFmtId="0" fontId="19" fillId="5" borderId="0" xfId="0" applyFont="1" applyFill="1" applyAlignment="1">
      <alignment horizontal="center"/>
    </xf>
    <xf numFmtId="37" fontId="14" fillId="5" borderId="0" xfId="0" applyNumberFormat="1" applyFont="1" applyFill="1" applyAlignment="1" applyProtection="1">
      <alignment horizontal="center"/>
    </xf>
    <xf numFmtId="37" fontId="14" fillId="5" borderId="0" xfId="0" quotePrefix="1" applyNumberFormat="1" applyFont="1" applyFill="1" applyAlignment="1" applyProtection="1">
      <alignment horizontal="center"/>
    </xf>
    <xf numFmtId="0" fontId="10" fillId="5" borderId="0" xfId="0" applyFont="1" applyFill="1" applyAlignment="1">
      <alignment horizontal="center"/>
    </xf>
    <xf numFmtId="0" fontId="11" fillId="5" borderId="0" xfId="0" applyFont="1" applyFill="1" applyAlignment="1">
      <alignment horizontal="center"/>
    </xf>
    <xf numFmtId="37" fontId="22" fillId="0" borderId="0" xfId="0" applyNumberFormat="1" applyFont="1"/>
    <xf numFmtId="37" fontId="2" fillId="0" borderId="58" xfId="0" applyNumberFormat="1" applyFont="1" applyFill="1" applyBorder="1" applyProtection="1"/>
    <xf numFmtId="37" fontId="2" fillId="0" borderId="53" xfId="0" applyNumberFormat="1" applyFont="1" applyFill="1" applyBorder="1" applyProtection="1"/>
    <xf numFmtId="37" fontId="2" fillId="0" borderId="50" xfId="0" applyNumberFormat="1" applyFont="1" applyFill="1" applyBorder="1" applyProtection="1"/>
    <xf numFmtId="37" fontId="2" fillId="0" borderId="127" xfId="0" applyNumberFormat="1" applyFont="1" applyFill="1" applyBorder="1" applyProtection="1"/>
    <xf numFmtId="37" fontId="2" fillId="0" borderId="130" xfId="0" applyNumberFormat="1" applyFont="1" applyFill="1" applyBorder="1" applyProtection="1"/>
    <xf numFmtId="0" fontId="12" fillId="2" borderId="91" xfId="0" applyFont="1" applyFill="1" applyBorder="1" applyAlignment="1">
      <alignment horizontal="left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8"/>
  <sheetViews>
    <sheetView showZeros="0" tabSelected="1" zoomScale="120" zoomScaleNormal="100" zoomScaleSheetLayoutView="100" workbookViewId="0">
      <selection activeCell="A89" sqref="A89"/>
    </sheetView>
  </sheetViews>
  <sheetFormatPr defaultRowHeight="13.5"/>
  <cols>
    <col min="1" max="1" width="10.5" customWidth="1"/>
    <col min="2" max="2" width="7.75" customWidth="1"/>
    <col min="3" max="6" width="7.125" customWidth="1"/>
    <col min="7" max="15" width="7.25" customWidth="1"/>
    <col min="17" max="17" width="5.375" customWidth="1"/>
  </cols>
  <sheetData>
    <row r="1" spans="1:16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25.5" customHeight="1">
      <c r="A2" s="385" t="s">
        <v>1473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</row>
    <row r="3" spans="1:16" ht="17.25" customHeight="1" thickBo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261" t="s">
        <v>1472</v>
      </c>
      <c r="P3" s="262" t="s">
        <v>1471</v>
      </c>
    </row>
    <row r="4" spans="1:16" ht="14.25" customHeight="1">
      <c r="A4" s="388"/>
      <c r="B4" s="263" t="s">
        <v>1470</v>
      </c>
      <c r="C4" s="264"/>
      <c r="D4" s="348" t="s">
        <v>844</v>
      </c>
      <c r="E4" s="265"/>
      <c r="F4" s="264"/>
      <c r="G4" s="265"/>
      <c r="H4" s="265"/>
      <c r="I4" s="264"/>
      <c r="J4" s="265"/>
      <c r="K4" s="265"/>
      <c r="L4" s="265"/>
      <c r="M4" s="265"/>
      <c r="N4" s="265"/>
      <c r="O4" s="265"/>
      <c r="P4" s="266" t="s">
        <v>1469</v>
      </c>
    </row>
    <row r="5" spans="1:16" ht="14.25" thickBot="1">
      <c r="A5" s="389"/>
      <c r="B5" s="267" t="s">
        <v>299</v>
      </c>
      <c r="C5" s="268" t="s">
        <v>1468</v>
      </c>
      <c r="D5" s="269" t="s">
        <v>846</v>
      </c>
      <c r="E5" s="269" t="s">
        <v>1467</v>
      </c>
      <c r="F5" s="268" t="s">
        <v>1466</v>
      </c>
      <c r="G5" s="269" t="s">
        <v>1465</v>
      </c>
      <c r="H5" s="269" t="s">
        <v>1464</v>
      </c>
      <c r="I5" s="268" t="s">
        <v>1463</v>
      </c>
      <c r="J5" s="269" t="s">
        <v>1462</v>
      </c>
      <c r="K5" s="269" t="s">
        <v>1461</v>
      </c>
      <c r="L5" s="269" t="s">
        <v>1460</v>
      </c>
      <c r="M5" s="271" t="s">
        <v>1459</v>
      </c>
      <c r="N5" s="270" t="s">
        <v>1458</v>
      </c>
      <c r="O5" s="371" t="s">
        <v>1457</v>
      </c>
      <c r="P5" s="272" t="s">
        <v>1456</v>
      </c>
    </row>
    <row r="6" spans="1:16" ht="17.25" customHeight="1" thickBot="1">
      <c r="A6" s="273" t="s">
        <v>1455</v>
      </c>
      <c r="B6" s="274">
        <f>B7+SUM(B26:B57)</f>
        <v>167893</v>
      </c>
      <c r="C6" s="275">
        <f>C7+SUM(C26:C57)</f>
        <v>56096</v>
      </c>
      <c r="D6" s="275">
        <f>D7+SUM(D26:D57)</f>
        <v>32372</v>
      </c>
      <c r="E6" s="275">
        <f>E7+SUM(E26:E57)</f>
        <v>18426</v>
      </c>
      <c r="F6" s="275">
        <f>F7+SUM(F26:F57)</f>
        <v>10257</v>
      </c>
      <c r="G6" s="275">
        <f>G7+SUM(G26:G57)</f>
        <v>7459</v>
      </c>
      <c r="H6" s="275">
        <f>H7+SUM(H26:H57)</f>
        <v>6157</v>
      </c>
      <c r="I6" s="275">
        <f>I7+SUM(I26:I57)</f>
        <v>5033</v>
      </c>
      <c r="J6" s="275">
        <f>J7+SUM(J26:J57)</f>
        <v>3875</v>
      </c>
      <c r="K6" s="275">
        <f>K7+SUM(K26:K57)</f>
        <v>3290</v>
      </c>
      <c r="L6" s="275">
        <f>L7+SUM(L26:L57)</f>
        <v>1671</v>
      </c>
      <c r="M6" s="275">
        <f>M7+SUM(M26:M57)</f>
        <v>1631</v>
      </c>
      <c r="N6" s="275">
        <f>N7+SUM(N26:N57)</f>
        <v>1559</v>
      </c>
      <c r="O6" s="275">
        <f>O7+SUM(O26:O57)</f>
        <v>1412</v>
      </c>
      <c r="P6" s="372">
        <f>P7+SUM(P26:P57)</f>
        <v>18655</v>
      </c>
    </row>
    <row r="7" spans="1:16" ht="17.25" customHeight="1" thickBot="1">
      <c r="A7" s="277" t="s">
        <v>1454</v>
      </c>
      <c r="B7" s="274">
        <f>SUM(B8:B25)</f>
        <v>77295</v>
      </c>
      <c r="C7" s="275">
        <f>SUM(C8:C25)</f>
        <v>33577</v>
      </c>
      <c r="D7" s="275">
        <f>SUM(D8:D25)</f>
        <v>14979</v>
      </c>
      <c r="E7" s="275">
        <f>SUM(E8:E25)</f>
        <v>6777</v>
      </c>
      <c r="F7" s="275">
        <f>SUM(F8:F25)</f>
        <v>2880</v>
      </c>
      <c r="G7" s="275">
        <f>SUM(G8:G25)</f>
        <v>1480</v>
      </c>
      <c r="H7" s="275">
        <f>SUM(H8:H25)</f>
        <v>1884</v>
      </c>
      <c r="I7" s="275">
        <f>SUM(I8:I25)</f>
        <v>2386</v>
      </c>
      <c r="J7" s="275">
        <f>SUM(J8:J25)</f>
        <v>1465</v>
      </c>
      <c r="K7" s="275">
        <f>SUM(K8:K25)</f>
        <v>1433</v>
      </c>
      <c r="L7" s="275">
        <f>SUM(L8:L25)</f>
        <v>907</v>
      </c>
      <c r="M7" s="275">
        <f>SUM(M8:M25)</f>
        <v>777</v>
      </c>
      <c r="N7" s="275">
        <f>SUM(N8:N25)</f>
        <v>333</v>
      </c>
      <c r="O7" s="275">
        <f>SUM(O8:O25)</f>
        <v>377</v>
      </c>
      <c r="P7" s="372">
        <f>77295-C7-D7-E7-F7-G7-H7-I7-J7-K7-L7-M7-N7-O7</f>
        <v>8040</v>
      </c>
    </row>
    <row r="8" spans="1:16" ht="17.25" customHeight="1">
      <c r="A8" s="278" t="s">
        <v>1453</v>
      </c>
      <c r="B8" s="279">
        <f>SUM(C8:P8)</f>
        <v>9630</v>
      </c>
      <c r="C8" s="280">
        <v>3306</v>
      </c>
      <c r="D8" s="281">
        <v>1801</v>
      </c>
      <c r="E8" s="281">
        <v>1057</v>
      </c>
      <c r="F8" s="281">
        <v>1255</v>
      </c>
      <c r="G8" s="281">
        <v>496</v>
      </c>
      <c r="H8" s="280">
        <v>112</v>
      </c>
      <c r="I8" s="281">
        <v>132</v>
      </c>
      <c r="J8" s="280">
        <v>125</v>
      </c>
      <c r="K8" s="280">
        <v>214</v>
      </c>
      <c r="L8" s="280">
        <v>47</v>
      </c>
      <c r="M8" s="281">
        <v>69</v>
      </c>
      <c r="N8" s="280">
        <v>2</v>
      </c>
      <c r="O8" s="280">
        <v>39</v>
      </c>
      <c r="P8" s="410">
        <f>9630-C8-D8-E8-F8-G8-H8-I8-J8-K8-L8-M8-N8-O8</f>
        <v>975</v>
      </c>
    </row>
    <row r="9" spans="1:16" ht="17.25" customHeight="1">
      <c r="A9" s="283" t="s">
        <v>1452</v>
      </c>
      <c r="B9" s="284">
        <f>SUM(C9:P9)</f>
        <v>4912</v>
      </c>
      <c r="C9" s="285">
        <v>2259</v>
      </c>
      <c r="D9" s="286">
        <v>1115</v>
      </c>
      <c r="E9" s="286">
        <v>386</v>
      </c>
      <c r="F9" s="286">
        <v>80</v>
      </c>
      <c r="G9" s="286">
        <v>32</v>
      </c>
      <c r="H9" s="285">
        <v>72</v>
      </c>
      <c r="I9" s="286">
        <v>174</v>
      </c>
      <c r="J9" s="285">
        <v>54</v>
      </c>
      <c r="K9" s="285">
        <v>63</v>
      </c>
      <c r="L9" s="285">
        <v>40</v>
      </c>
      <c r="M9" s="286">
        <v>42</v>
      </c>
      <c r="N9" s="285">
        <v>11</v>
      </c>
      <c r="O9" s="285">
        <v>45</v>
      </c>
      <c r="P9" s="409">
        <f>4912-C9-D9-E9-F9-G9-H9-I9-J9-K9-L9-M9-N9-O9</f>
        <v>539</v>
      </c>
    </row>
    <row r="10" spans="1:16" ht="17.25" customHeight="1">
      <c r="A10" s="283" t="s">
        <v>1451</v>
      </c>
      <c r="B10" s="284">
        <f>SUM(C10:P10)</f>
        <v>3606</v>
      </c>
      <c r="C10" s="285">
        <v>1796</v>
      </c>
      <c r="D10" s="286">
        <v>676</v>
      </c>
      <c r="E10" s="286">
        <v>192</v>
      </c>
      <c r="F10" s="286">
        <v>23</v>
      </c>
      <c r="G10" s="286">
        <v>45</v>
      </c>
      <c r="H10" s="285">
        <v>11</v>
      </c>
      <c r="I10" s="286">
        <v>128</v>
      </c>
      <c r="J10" s="285">
        <v>70</v>
      </c>
      <c r="K10" s="285">
        <v>43</v>
      </c>
      <c r="L10" s="285">
        <v>100</v>
      </c>
      <c r="M10" s="286">
        <v>44</v>
      </c>
      <c r="N10" s="285"/>
      <c r="O10" s="285">
        <v>8</v>
      </c>
      <c r="P10" s="409">
        <f>3606-C10-D10-E10-F10-G10-H10-I10-J10-K10-L10-M10-N10-O10</f>
        <v>470</v>
      </c>
    </row>
    <row r="11" spans="1:16" ht="17.25" customHeight="1">
      <c r="A11" s="283" t="s">
        <v>1450</v>
      </c>
      <c r="B11" s="284">
        <f>SUM(C11:P11)</f>
        <v>15467</v>
      </c>
      <c r="C11" s="285">
        <v>8987</v>
      </c>
      <c r="D11" s="286">
        <v>2515</v>
      </c>
      <c r="E11" s="286">
        <v>731</v>
      </c>
      <c r="F11" s="286">
        <v>118</v>
      </c>
      <c r="G11" s="286">
        <v>40</v>
      </c>
      <c r="H11" s="285">
        <v>25</v>
      </c>
      <c r="I11" s="286">
        <v>695</v>
      </c>
      <c r="J11" s="285">
        <v>293</v>
      </c>
      <c r="K11" s="285">
        <v>317</v>
      </c>
      <c r="L11" s="285">
        <v>326</v>
      </c>
      <c r="M11" s="286">
        <v>43</v>
      </c>
      <c r="N11" s="285">
        <v>22</v>
      </c>
      <c r="O11" s="285">
        <v>7</v>
      </c>
      <c r="P11" s="409">
        <f>15467-C11-D11-E11-F11-G11-H11-I11-J11-K11-L11-M11-N11-O11</f>
        <v>1348</v>
      </c>
    </row>
    <row r="12" spans="1:16" ht="17.25" customHeight="1">
      <c r="A12" s="283" t="s">
        <v>1449</v>
      </c>
      <c r="B12" s="284">
        <f>SUM(C12:P12)</f>
        <v>7671</v>
      </c>
      <c r="C12" s="285">
        <v>3656</v>
      </c>
      <c r="D12" s="286">
        <v>1764</v>
      </c>
      <c r="E12" s="286">
        <v>1048</v>
      </c>
      <c r="F12" s="286">
        <v>23</v>
      </c>
      <c r="G12" s="286">
        <v>64</v>
      </c>
      <c r="H12" s="285">
        <v>41</v>
      </c>
      <c r="I12" s="286">
        <v>103</v>
      </c>
      <c r="J12" s="285">
        <v>245</v>
      </c>
      <c r="K12" s="285">
        <v>113</v>
      </c>
      <c r="L12" s="285">
        <v>41</v>
      </c>
      <c r="M12" s="286">
        <v>81</v>
      </c>
      <c r="N12" s="285">
        <v>1</v>
      </c>
      <c r="O12" s="285">
        <v>23</v>
      </c>
      <c r="P12" s="409">
        <f>7671-C12-D12-E12-F12-G12-H12-I12-J12-K12-L12-M12-N12-O12</f>
        <v>468</v>
      </c>
    </row>
    <row r="13" spans="1:16" ht="17.25" customHeight="1">
      <c r="A13" s="283" t="s">
        <v>1448</v>
      </c>
      <c r="B13" s="284">
        <f>SUM(C13:P13)</f>
        <v>2152</v>
      </c>
      <c r="C13" s="285">
        <v>837</v>
      </c>
      <c r="D13" s="286">
        <v>568</v>
      </c>
      <c r="E13" s="286">
        <v>227</v>
      </c>
      <c r="F13" s="286">
        <v>57</v>
      </c>
      <c r="G13" s="286">
        <v>17</v>
      </c>
      <c r="H13" s="285">
        <v>40</v>
      </c>
      <c r="I13" s="286">
        <v>71</v>
      </c>
      <c r="J13" s="285">
        <v>64</v>
      </c>
      <c r="K13" s="285">
        <v>29</v>
      </c>
      <c r="L13" s="285">
        <v>21</v>
      </c>
      <c r="M13" s="286">
        <v>23</v>
      </c>
      <c r="N13" s="285">
        <v>2</v>
      </c>
      <c r="O13" s="285">
        <v>14</v>
      </c>
      <c r="P13" s="409">
        <f>2152-C13-D13-E13-F13-G13-H13-I13-J13-K13-L13-M13-N13-O13</f>
        <v>182</v>
      </c>
    </row>
    <row r="14" spans="1:16" ht="17.25" customHeight="1">
      <c r="A14" s="283" t="s">
        <v>1447</v>
      </c>
      <c r="B14" s="284">
        <f>SUM(C14:P14)</f>
        <v>4236</v>
      </c>
      <c r="C14" s="285">
        <v>2201</v>
      </c>
      <c r="D14" s="286">
        <v>774</v>
      </c>
      <c r="E14" s="286">
        <v>404</v>
      </c>
      <c r="F14" s="286">
        <v>32</v>
      </c>
      <c r="G14" s="286">
        <v>6</v>
      </c>
      <c r="H14" s="285">
        <v>74</v>
      </c>
      <c r="I14" s="286">
        <v>77</v>
      </c>
      <c r="J14" s="285">
        <v>49</v>
      </c>
      <c r="K14" s="285">
        <v>112</v>
      </c>
      <c r="L14" s="285">
        <v>27</v>
      </c>
      <c r="M14" s="286">
        <v>44</v>
      </c>
      <c r="N14" s="285">
        <v>6</v>
      </c>
      <c r="O14" s="285">
        <v>18</v>
      </c>
      <c r="P14" s="409">
        <f>4236-C14-D14-E14-F14-G14-H14-I14-J14-K14-L14-M14-N14-O14</f>
        <v>412</v>
      </c>
    </row>
    <row r="15" spans="1:16" ht="17.25" customHeight="1">
      <c r="A15" s="283" t="s">
        <v>1446</v>
      </c>
      <c r="B15" s="284">
        <f>SUM(C15:P15)</f>
        <v>2151</v>
      </c>
      <c r="C15" s="285">
        <v>825</v>
      </c>
      <c r="D15" s="286">
        <v>489</v>
      </c>
      <c r="E15" s="286">
        <v>273</v>
      </c>
      <c r="F15" s="286">
        <v>24</v>
      </c>
      <c r="G15" s="286">
        <v>32</v>
      </c>
      <c r="H15" s="285">
        <v>58</v>
      </c>
      <c r="I15" s="286">
        <v>51</v>
      </c>
      <c r="J15" s="285">
        <v>62</v>
      </c>
      <c r="K15" s="285">
        <v>3</v>
      </c>
      <c r="L15" s="285">
        <v>22</v>
      </c>
      <c r="M15" s="286">
        <v>12</v>
      </c>
      <c r="N15" s="285">
        <v>55</v>
      </c>
      <c r="O15" s="285">
        <v>19</v>
      </c>
      <c r="P15" s="409">
        <f>2151-C15-D15-E15-F15-G15-H15-I15-J15-K15-L15-M15-N15-O15</f>
        <v>226</v>
      </c>
    </row>
    <row r="16" spans="1:16" ht="17.25" customHeight="1">
      <c r="A16" s="283" t="s">
        <v>1445</v>
      </c>
      <c r="B16" s="284">
        <f>SUM(C16:P16)</f>
        <v>3289</v>
      </c>
      <c r="C16" s="285">
        <v>1477</v>
      </c>
      <c r="D16" s="286">
        <v>654</v>
      </c>
      <c r="E16" s="286">
        <v>287</v>
      </c>
      <c r="F16" s="286">
        <v>271</v>
      </c>
      <c r="G16" s="286">
        <v>136</v>
      </c>
      <c r="H16" s="285">
        <v>14</v>
      </c>
      <c r="I16" s="286">
        <v>89</v>
      </c>
      <c r="J16" s="285">
        <v>57</v>
      </c>
      <c r="K16" s="285">
        <v>33</v>
      </c>
      <c r="L16" s="285">
        <v>25</v>
      </c>
      <c r="M16" s="286">
        <v>19</v>
      </c>
      <c r="N16" s="285">
        <v>3</v>
      </c>
      <c r="O16" s="285">
        <v>13</v>
      </c>
      <c r="P16" s="409">
        <f>3289-C16-D16-E16-F16-G16-H16-I16-J16-K16-L16-M16-N16-O16</f>
        <v>211</v>
      </c>
    </row>
    <row r="17" spans="1:18" ht="17.25" customHeight="1">
      <c r="A17" s="283" t="s">
        <v>1444</v>
      </c>
      <c r="B17" s="284">
        <f>SUM(C17:P17)</f>
        <v>2477</v>
      </c>
      <c r="C17" s="285">
        <v>720</v>
      </c>
      <c r="D17" s="286">
        <v>450</v>
      </c>
      <c r="E17" s="286">
        <v>209</v>
      </c>
      <c r="F17" s="286">
        <v>160</v>
      </c>
      <c r="G17" s="286">
        <v>342</v>
      </c>
      <c r="H17" s="285">
        <v>75</v>
      </c>
      <c r="I17" s="286">
        <v>91</v>
      </c>
      <c r="J17" s="285">
        <v>59</v>
      </c>
      <c r="K17" s="285">
        <v>15</v>
      </c>
      <c r="L17" s="285">
        <v>17</v>
      </c>
      <c r="M17" s="286">
        <v>96</v>
      </c>
      <c r="N17" s="285">
        <v>1</v>
      </c>
      <c r="O17" s="285">
        <v>2</v>
      </c>
      <c r="P17" s="409">
        <f>2477-C17-D17-E17-F17-G17-H17-I17-J17-K17-L17-M17-N17-O17</f>
        <v>240</v>
      </c>
    </row>
    <row r="18" spans="1:18" ht="17.25" customHeight="1">
      <c r="A18" s="283" t="s">
        <v>1443</v>
      </c>
      <c r="B18" s="284">
        <f>SUM(C18:P18)</f>
        <v>5129</v>
      </c>
      <c r="C18" s="285">
        <v>1556</v>
      </c>
      <c r="D18" s="286">
        <v>1227</v>
      </c>
      <c r="E18" s="286">
        <v>495</v>
      </c>
      <c r="F18" s="286">
        <v>125</v>
      </c>
      <c r="G18" s="286">
        <v>35</v>
      </c>
      <c r="H18" s="285">
        <v>87</v>
      </c>
      <c r="I18" s="286">
        <v>262</v>
      </c>
      <c r="J18" s="285">
        <v>94</v>
      </c>
      <c r="K18" s="285">
        <v>78</v>
      </c>
      <c r="L18" s="285">
        <v>81</v>
      </c>
      <c r="M18" s="286">
        <v>101</v>
      </c>
      <c r="N18" s="285">
        <v>3</v>
      </c>
      <c r="O18" s="285">
        <v>67</v>
      </c>
      <c r="P18" s="409">
        <f>5129-C18-D18-E18-F18-G18-H18-I18-J18-K18-L18-M18-N18-O18</f>
        <v>918</v>
      </c>
    </row>
    <row r="19" spans="1:18" ht="17.25" customHeight="1">
      <c r="A19" s="283" t="s">
        <v>1442</v>
      </c>
      <c r="B19" s="284">
        <f>SUM(C19:P19)</f>
        <v>2378</v>
      </c>
      <c r="C19" s="285">
        <v>874</v>
      </c>
      <c r="D19" s="286">
        <v>388</v>
      </c>
      <c r="E19" s="286">
        <v>288</v>
      </c>
      <c r="F19" s="286">
        <v>231</v>
      </c>
      <c r="G19" s="286">
        <v>42</v>
      </c>
      <c r="H19" s="285">
        <v>44</v>
      </c>
      <c r="I19" s="286">
        <v>45</v>
      </c>
      <c r="J19" s="285">
        <v>44</v>
      </c>
      <c r="K19" s="285">
        <v>117</v>
      </c>
      <c r="L19" s="285">
        <v>15</v>
      </c>
      <c r="M19" s="286">
        <v>47</v>
      </c>
      <c r="N19" s="285">
        <v>5</v>
      </c>
      <c r="O19" s="285">
        <v>18</v>
      </c>
      <c r="P19" s="409">
        <f>2378-C19-D19-E19-F19-G19-H19-I19-J19-K19-L19-M19-N19-O19</f>
        <v>220</v>
      </c>
    </row>
    <row r="20" spans="1:18" ht="17.25" customHeight="1">
      <c r="A20" s="283" t="s">
        <v>1441</v>
      </c>
      <c r="B20" s="284">
        <f>SUM(C20:P20)</f>
        <v>3314</v>
      </c>
      <c r="C20" s="285">
        <v>1136</v>
      </c>
      <c r="D20" s="286">
        <v>782</v>
      </c>
      <c r="E20" s="286">
        <v>202</v>
      </c>
      <c r="F20" s="286">
        <v>55</v>
      </c>
      <c r="G20" s="286">
        <v>36</v>
      </c>
      <c r="H20" s="285">
        <v>16</v>
      </c>
      <c r="I20" s="286">
        <v>192</v>
      </c>
      <c r="J20" s="285">
        <v>65</v>
      </c>
      <c r="K20" s="285">
        <v>45</v>
      </c>
      <c r="L20" s="285">
        <v>70</v>
      </c>
      <c r="M20" s="286">
        <v>60</v>
      </c>
      <c r="N20" s="285">
        <v>4</v>
      </c>
      <c r="O20" s="285">
        <v>15</v>
      </c>
      <c r="P20" s="409">
        <f>3314-C20-D20-E20-F20-G20-H20-I20-J20-K20-L20-M20-N20-O20</f>
        <v>636</v>
      </c>
    </row>
    <row r="21" spans="1:18" ht="17.25" customHeight="1">
      <c r="A21" s="283" t="s">
        <v>1440</v>
      </c>
      <c r="B21" s="284">
        <f>SUM(C21:P21)</f>
        <v>2641</v>
      </c>
      <c r="C21" s="285">
        <v>569</v>
      </c>
      <c r="D21" s="286">
        <v>575</v>
      </c>
      <c r="E21" s="286">
        <v>295</v>
      </c>
      <c r="F21" s="286">
        <v>161</v>
      </c>
      <c r="G21" s="286">
        <v>27</v>
      </c>
      <c r="H21" s="285">
        <v>66</v>
      </c>
      <c r="I21" s="286">
        <v>86</v>
      </c>
      <c r="J21" s="285">
        <v>38</v>
      </c>
      <c r="K21" s="285">
        <v>128</v>
      </c>
      <c r="L21" s="285">
        <v>24</v>
      </c>
      <c r="M21" s="286">
        <v>24</v>
      </c>
      <c r="N21" s="285">
        <v>6</v>
      </c>
      <c r="O21" s="285">
        <v>51</v>
      </c>
      <c r="P21" s="409">
        <f>2641-C21-D21-E21-F21-G21-H21-I21-J21-K21-L21-M21-N21-O21</f>
        <v>591</v>
      </c>
    </row>
    <row r="22" spans="1:18" ht="17.25" customHeight="1">
      <c r="A22" s="283" t="s">
        <v>1439</v>
      </c>
      <c r="B22" s="284">
        <f>SUM(C22:P22)</f>
        <v>3197</v>
      </c>
      <c r="C22" s="285">
        <v>1473</v>
      </c>
      <c r="D22" s="286">
        <v>572</v>
      </c>
      <c r="E22" s="286">
        <v>281</v>
      </c>
      <c r="F22" s="286">
        <v>166</v>
      </c>
      <c r="G22" s="286">
        <v>60</v>
      </c>
      <c r="H22" s="285">
        <v>127</v>
      </c>
      <c r="I22" s="286">
        <v>87</v>
      </c>
      <c r="J22" s="285">
        <v>45</v>
      </c>
      <c r="K22" s="285">
        <v>95</v>
      </c>
      <c r="L22" s="285">
        <v>19</v>
      </c>
      <c r="M22" s="286">
        <v>32</v>
      </c>
      <c r="N22" s="285">
        <v>5</v>
      </c>
      <c r="O22" s="285">
        <v>3</v>
      </c>
      <c r="P22" s="409">
        <f>3197-C22-D22-E22-F22-G22-H22-I22-J22-K22-L22-M22-N22-O22</f>
        <v>232</v>
      </c>
    </row>
    <row r="23" spans="1:18" ht="17.25" customHeight="1">
      <c r="A23" s="283" t="s">
        <v>1438</v>
      </c>
      <c r="B23" s="284">
        <f>SUM(C23:P23)</f>
        <v>1045</v>
      </c>
      <c r="C23" s="285">
        <v>401</v>
      </c>
      <c r="D23" s="286">
        <v>247</v>
      </c>
      <c r="E23" s="286">
        <v>105</v>
      </c>
      <c r="F23" s="286">
        <v>21</v>
      </c>
      <c r="G23" s="286">
        <v>7</v>
      </c>
      <c r="H23" s="285">
        <v>74</v>
      </c>
      <c r="I23" s="286">
        <v>42</v>
      </c>
      <c r="J23" s="285">
        <v>28</v>
      </c>
      <c r="K23" s="285">
        <v>9</v>
      </c>
      <c r="L23" s="285">
        <v>16</v>
      </c>
      <c r="M23" s="286">
        <v>4</v>
      </c>
      <c r="N23" s="285">
        <v>3</v>
      </c>
      <c r="O23" s="285">
        <v>4</v>
      </c>
      <c r="P23" s="409">
        <f>1045-C23-D23-E23-F23-G23-H23-I23-J23-K23-L23-M23-N23-O23</f>
        <v>84</v>
      </c>
    </row>
    <row r="24" spans="1:18" ht="17.25" customHeight="1">
      <c r="A24" s="283" t="s">
        <v>1437</v>
      </c>
      <c r="B24" s="284">
        <f>SUM(C24:P24)</f>
        <v>2570</v>
      </c>
      <c r="C24" s="285">
        <v>1046</v>
      </c>
      <c r="D24" s="286">
        <v>176</v>
      </c>
      <c r="E24" s="286">
        <v>139</v>
      </c>
      <c r="F24" s="286">
        <v>42</v>
      </c>
      <c r="G24" s="286">
        <v>29</v>
      </c>
      <c r="H24" s="285">
        <v>746</v>
      </c>
      <c r="I24" s="286">
        <v>36</v>
      </c>
      <c r="J24" s="285">
        <v>37</v>
      </c>
      <c r="K24" s="285">
        <v>6</v>
      </c>
      <c r="L24" s="285">
        <v>11</v>
      </c>
      <c r="M24" s="286">
        <v>9</v>
      </c>
      <c r="N24" s="285">
        <v>137</v>
      </c>
      <c r="O24" s="285">
        <v>6</v>
      </c>
      <c r="P24" s="409">
        <f>2570-C24-D24-E24-F24-G24-H24-I24-J24-K24-L24-M24-N24-O24</f>
        <v>150</v>
      </c>
    </row>
    <row r="25" spans="1:18" ht="17.25" customHeight="1" thickBot="1">
      <c r="A25" s="288" t="s">
        <v>1436</v>
      </c>
      <c r="B25" s="289">
        <f>SUM(C25:P25)</f>
        <v>1430</v>
      </c>
      <c r="C25" s="290">
        <v>458</v>
      </c>
      <c r="D25" s="291">
        <v>206</v>
      </c>
      <c r="E25" s="292">
        <v>158</v>
      </c>
      <c r="F25" s="292">
        <v>36</v>
      </c>
      <c r="G25" s="292">
        <v>34</v>
      </c>
      <c r="H25" s="293">
        <v>202</v>
      </c>
      <c r="I25" s="292">
        <v>25</v>
      </c>
      <c r="J25" s="293">
        <v>36</v>
      </c>
      <c r="K25" s="293">
        <v>13</v>
      </c>
      <c r="L25" s="293">
        <v>5</v>
      </c>
      <c r="M25" s="293">
        <v>27</v>
      </c>
      <c r="N25" s="293">
        <v>67</v>
      </c>
      <c r="O25" s="293">
        <v>25</v>
      </c>
      <c r="P25" s="408">
        <f>1430-C25-D25-E25-F25-G25-H25-I25-J25-K25-L25-M25-N25-O25</f>
        <v>138</v>
      </c>
    </row>
    <row r="26" spans="1:18" ht="17.25" customHeight="1">
      <c r="A26" s="294" t="s">
        <v>1435</v>
      </c>
      <c r="B26" s="295">
        <f>SUM(C26:P26)</f>
        <v>31125</v>
      </c>
      <c r="C26" s="296">
        <v>10349</v>
      </c>
      <c r="D26" s="297">
        <v>8757</v>
      </c>
      <c r="E26" s="297">
        <v>3870</v>
      </c>
      <c r="F26" s="297">
        <v>964</v>
      </c>
      <c r="G26" s="297">
        <v>541</v>
      </c>
      <c r="H26" s="296">
        <v>648</v>
      </c>
      <c r="I26" s="297">
        <v>748</v>
      </c>
      <c r="J26" s="296">
        <v>539</v>
      </c>
      <c r="K26" s="296">
        <v>1038</v>
      </c>
      <c r="L26" s="296">
        <v>297</v>
      </c>
      <c r="M26" s="296">
        <v>288</v>
      </c>
      <c r="N26" s="296">
        <v>34</v>
      </c>
      <c r="O26" s="296">
        <v>203</v>
      </c>
      <c r="P26" s="375">
        <v>2849</v>
      </c>
      <c r="R26" s="407"/>
    </row>
    <row r="27" spans="1:18" ht="17.25" customHeight="1">
      <c r="A27" s="376" t="s">
        <v>1403</v>
      </c>
      <c r="B27" s="377">
        <f>SUM(C27:P27)</f>
        <v>10483</v>
      </c>
      <c r="C27" s="378">
        <v>3434</v>
      </c>
      <c r="D27" s="379">
        <v>1996</v>
      </c>
      <c r="E27" s="291">
        <v>1580</v>
      </c>
      <c r="F27" s="291">
        <v>337</v>
      </c>
      <c r="G27" s="291">
        <v>268</v>
      </c>
      <c r="H27" s="380">
        <v>277</v>
      </c>
      <c r="I27" s="291">
        <v>282</v>
      </c>
      <c r="J27" s="380">
        <v>296</v>
      </c>
      <c r="K27" s="380">
        <v>133</v>
      </c>
      <c r="L27" s="380">
        <v>71</v>
      </c>
      <c r="M27" s="380">
        <v>106</v>
      </c>
      <c r="N27" s="380">
        <v>309</v>
      </c>
      <c r="O27" s="380">
        <v>54</v>
      </c>
      <c r="P27" s="381">
        <v>1340</v>
      </c>
      <c r="R27" s="407"/>
    </row>
    <row r="28" spans="1:18" ht="17.25" customHeight="1">
      <c r="A28" s="299" t="s">
        <v>1434</v>
      </c>
      <c r="B28" s="300">
        <f>SUM(C28:P28)</f>
        <v>4715</v>
      </c>
      <c r="C28" s="301">
        <v>792</v>
      </c>
      <c r="D28" s="302">
        <v>969</v>
      </c>
      <c r="E28" s="301">
        <v>1234</v>
      </c>
      <c r="F28" s="301">
        <v>240</v>
      </c>
      <c r="G28" s="301">
        <v>352</v>
      </c>
      <c r="H28" s="303">
        <v>109</v>
      </c>
      <c r="I28" s="301">
        <v>403</v>
      </c>
      <c r="J28" s="303">
        <v>102</v>
      </c>
      <c r="K28" s="303">
        <v>12</v>
      </c>
      <c r="L28" s="303">
        <v>27</v>
      </c>
      <c r="M28" s="301">
        <v>56</v>
      </c>
      <c r="N28" s="303">
        <v>11</v>
      </c>
      <c r="O28" s="303">
        <v>13</v>
      </c>
      <c r="P28" s="382">
        <v>395</v>
      </c>
      <c r="R28" s="407"/>
    </row>
    <row r="29" spans="1:18" ht="17.25" customHeight="1">
      <c r="A29" s="299" t="s">
        <v>1433</v>
      </c>
      <c r="B29" s="300">
        <f>SUM(C29:P29)</f>
        <v>4468</v>
      </c>
      <c r="C29" s="301">
        <v>710</v>
      </c>
      <c r="D29" s="302">
        <v>460</v>
      </c>
      <c r="E29" s="301">
        <v>683</v>
      </c>
      <c r="F29" s="301">
        <v>921</v>
      </c>
      <c r="G29" s="301">
        <v>221</v>
      </c>
      <c r="H29" s="303">
        <v>190</v>
      </c>
      <c r="I29" s="301">
        <v>57</v>
      </c>
      <c r="J29" s="303">
        <v>96</v>
      </c>
      <c r="K29" s="303">
        <v>20</v>
      </c>
      <c r="L29" s="303">
        <v>13</v>
      </c>
      <c r="M29" s="301">
        <v>48</v>
      </c>
      <c r="N29" s="303">
        <v>258</v>
      </c>
      <c r="O29" s="303">
        <v>10</v>
      </c>
      <c r="P29" s="382">
        <v>781</v>
      </c>
      <c r="R29" s="407"/>
    </row>
    <row r="30" spans="1:18" ht="17.25" customHeight="1">
      <c r="A30" s="299" t="s">
        <v>1432</v>
      </c>
      <c r="B30" s="300">
        <f>SUM(C30:P30)</f>
        <v>1245</v>
      </c>
      <c r="C30" s="301">
        <v>237</v>
      </c>
      <c r="D30" s="302">
        <v>346</v>
      </c>
      <c r="E30" s="301">
        <v>84</v>
      </c>
      <c r="F30" s="301">
        <v>12</v>
      </c>
      <c r="G30" s="301">
        <v>11</v>
      </c>
      <c r="H30" s="303">
        <v>18</v>
      </c>
      <c r="I30" s="301">
        <v>150</v>
      </c>
      <c r="J30" s="303">
        <v>43</v>
      </c>
      <c r="K30" s="303">
        <v>13</v>
      </c>
      <c r="L30" s="303">
        <v>60</v>
      </c>
      <c r="M30" s="301">
        <v>13</v>
      </c>
      <c r="N30" s="303">
        <v>0</v>
      </c>
      <c r="O30" s="303">
        <v>7</v>
      </c>
      <c r="P30" s="382">
        <v>251</v>
      </c>
      <c r="R30" s="407"/>
    </row>
    <row r="31" spans="1:18" ht="17.25" customHeight="1">
      <c r="A31" s="299" t="s">
        <v>1431</v>
      </c>
      <c r="B31" s="300">
        <f>SUM(C31:P31)</f>
        <v>5646</v>
      </c>
      <c r="C31" s="301">
        <v>989</v>
      </c>
      <c r="D31" s="302">
        <v>914</v>
      </c>
      <c r="E31" s="301">
        <v>428</v>
      </c>
      <c r="F31" s="301">
        <v>709</v>
      </c>
      <c r="G31" s="301">
        <v>728</v>
      </c>
      <c r="H31" s="303">
        <v>313</v>
      </c>
      <c r="I31" s="301">
        <v>198</v>
      </c>
      <c r="J31" s="303">
        <v>186</v>
      </c>
      <c r="K31" s="303">
        <v>35</v>
      </c>
      <c r="L31" s="303">
        <v>73</v>
      </c>
      <c r="M31" s="301">
        <v>73</v>
      </c>
      <c r="N31" s="303">
        <v>49</v>
      </c>
      <c r="O31" s="303">
        <v>211</v>
      </c>
      <c r="P31" s="382">
        <v>740</v>
      </c>
      <c r="R31" s="407"/>
    </row>
    <row r="32" spans="1:18" ht="17.25" customHeight="1">
      <c r="A32" s="299" t="s">
        <v>1430</v>
      </c>
      <c r="B32" s="300">
        <f>SUM(C32:P32)</f>
        <v>1866</v>
      </c>
      <c r="C32" s="301">
        <v>482</v>
      </c>
      <c r="D32" s="302">
        <v>363</v>
      </c>
      <c r="E32" s="301">
        <v>439</v>
      </c>
      <c r="F32" s="301">
        <v>191</v>
      </c>
      <c r="G32" s="301">
        <v>55</v>
      </c>
      <c r="H32" s="303">
        <v>51</v>
      </c>
      <c r="I32" s="301">
        <v>42</v>
      </c>
      <c r="J32" s="303">
        <v>48</v>
      </c>
      <c r="K32" s="303">
        <v>15</v>
      </c>
      <c r="L32" s="303">
        <v>17</v>
      </c>
      <c r="M32" s="301">
        <v>20</v>
      </c>
      <c r="N32" s="303">
        <v>2</v>
      </c>
      <c r="O32" s="303">
        <v>7</v>
      </c>
      <c r="P32" s="382">
        <v>134</v>
      </c>
      <c r="R32" s="407"/>
    </row>
    <row r="33" spans="1:18" ht="17.25" customHeight="1">
      <c r="A33" s="299" t="s">
        <v>1429</v>
      </c>
      <c r="B33" s="300">
        <f>SUM(C33:P33)</f>
        <v>1511</v>
      </c>
      <c r="C33" s="301">
        <v>374</v>
      </c>
      <c r="D33" s="302">
        <v>337</v>
      </c>
      <c r="E33" s="301">
        <v>223</v>
      </c>
      <c r="F33" s="301">
        <v>88</v>
      </c>
      <c r="G33" s="301">
        <v>29</v>
      </c>
      <c r="H33" s="303">
        <v>34</v>
      </c>
      <c r="I33" s="301">
        <v>89</v>
      </c>
      <c r="J33" s="303">
        <v>41</v>
      </c>
      <c r="K33" s="303">
        <v>15</v>
      </c>
      <c r="L33" s="303">
        <v>53</v>
      </c>
      <c r="M33" s="301">
        <v>30</v>
      </c>
      <c r="N33" s="303">
        <v>3</v>
      </c>
      <c r="O33" s="303">
        <v>6</v>
      </c>
      <c r="P33" s="382">
        <v>189</v>
      </c>
      <c r="R33" s="407"/>
    </row>
    <row r="34" spans="1:18" ht="17.25" customHeight="1">
      <c r="A34" s="299" t="s">
        <v>1428</v>
      </c>
      <c r="B34" s="300">
        <f>SUM(C34:P34)</f>
        <v>452</v>
      </c>
      <c r="C34" s="301">
        <v>55</v>
      </c>
      <c r="D34" s="302">
        <v>121</v>
      </c>
      <c r="E34" s="301">
        <v>49</v>
      </c>
      <c r="F34" s="301">
        <v>6</v>
      </c>
      <c r="G34" s="301">
        <v>2</v>
      </c>
      <c r="H34" s="303">
        <v>2</v>
      </c>
      <c r="I34" s="301">
        <v>86</v>
      </c>
      <c r="J34" s="303">
        <v>12</v>
      </c>
      <c r="K34" s="303">
        <v>12</v>
      </c>
      <c r="L34" s="303">
        <v>21</v>
      </c>
      <c r="M34" s="301">
        <v>2</v>
      </c>
      <c r="N34" s="303">
        <v>1</v>
      </c>
      <c r="O34" s="303"/>
      <c r="P34" s="382">
        <v>83</v>
      </c>
      <c r="R34" s="407"/>
    </row>
    <row r="35" spans="1:18" s="46" customFormat="1" ht="17.25" customHeight="1">
      <c r="A35" s="299" t="s">
        <v>1427</v>
      </c>
      <c r="B35" s="300">
        <f>SUM(C35:P35)</f>
        <v>253</v>
      </c>
      <c r="C35" s="301">
        <v>65</v>
      </c>
      <c r="D35" s="302">
        <v>51</v>
      </c>
      <c r="E35" s="301">
        <v>51</v>
      </c>
      <c r="F35" s="301">
        <v>12</v>
      </c>
      <c r="G35" s="301"/>
      <c r="H35" s="303"/>
      <c r="I35" s="301">
        <v>29</v>
      </c>
      <c r="J35" s="303">
        <v>13</v>
      </c>
      <c r="K35" s="303"/>
      <c r="L35" s="303">
        <v>4</v>
      </c>
      <c r="M35" s="301">
        <v>1</v>
      </c>
      <c r="N35" s="303">
        <v>1</v>
      </c>
      <c r="O35" s="303"/>
      <c r="P35" s="382">
        <v>26</v>
      </c>
      <c r="R35" s="407"/>
    </row>
    <row r="36" spans="1:18" s="46" customFormat="1" ht="17.25" customHeight="1">
      <c r="A36" s="299" t="s">
        <v>1426</v>
      </c>
      <c r="B36" s="300">
        <f>SUM(C36:P36)</f>
        <v>3273</v>
      </c>
      <c r="C36" s="301">
        <v>571</v>
      </c>
      <c r="D36" s="302">
        <v>228</v>
      </c>
      <c r="E36" s="301">
        <v>133</v>
      </c>
      <c r="F36" s="301">
        <v>659</v>
      </c>
      <c r="G36" s="301">
        <v>441</v>
      </c>
      <c r="H36" s="303">
        <v>325</v>
      </c>
      <c r="I36" s="301">
        <v>36</v>
      </c>
      <c r="J36" s="303">
        <v>88</v>
      </c>
      <c r="K36" s="303">
        <v>14</v>
      </c>
      <c r="L36" s="303">
        <v>13</v>
      </c>
      <c r="M36" s="301">
        <v>19</v>
      </c>
      <c r="N36" s="303">
        <v>92</v>
      </c>
      <c r="O36" s="303">
        <v>7</v>
      </c>
      <c r="P36" s="382">
        <v>647</v>
      </c>
      <c r="R36" s="407"/>
    </row>
    <row r="37" spans="1:18" s="46" customFormat="1" ht="17.25" customHeight="1">
      <c r="A37" s="299" t="s">
        <v>1425</v>
      </c>
      <c r="B37" s="300">
        <f>SUM(C37:P37)</f>
        <v>5555</v>
      </c>
      <c r="C37" s="301">
        <v>1052</v>
      </c>
      <c r="D37" s="302">
        <v>544</v>
      </c>
      <c r="E37" s="301">
        <v>545</v>
      </c>
      <c r="F37" s="301">
        <v>518</v>
      </c>
      <c r="G37" s="301">
        <v>809</v>
      </c>
      <c r="H37" s="303">
        <v>777</v>
      </c>
      <c r="I37" s="301">
        <v>62</v>
      </c>
      <c r="J37" s="303">
        <v>159</v>
      </c>
      <c r="K37" s="303">
        <v>169</v>
      </c>
      <c r="L37" s="303">
        <v>8</v>
      </c>
      <c r="M37" s="301">
        <v>19</v>
      </c>
      <c r="N37" s="303">
        <v>92</v>
      </c>
      <c r="O37" s="303">
        <v>73</v>
      </c>
      <c r="P37" s="305">
        <v>728</v>
      </c>
      <c r="R37" s="407"/>
    </row>
    <row r="38" spans="1:18" s="46" customFormat="1" ht="17.25" customHeight="1">
      <c r="A38" s="299" t="s">
        <v>1424</v>
      </c>
      <c r="B38" s="300">
        <f>SUM(C38:P38)</f>
        <v>6030</v>
      </c>
      <c r="C38" s="301">
        <v>1196</v>
      </c>
      <c r="D38" s="302">
        <v>973</v>
      </c>
      <c r="E38" s="301">
        <v>778</v>
      </c>
      <c r="F38" s="301">
        <v>380</v>
      </c>
      <c r="G38" s="301">
        <v>907</v>
      </c>
      <c r="H38" s="303">
        <v>495</v>
      </c>
      <c r="I38" s="301">
        <v>102</v>
      </c>
      <c r="J38" s="303">
        <v>188</v>
      </c>
      <c r="K38" s="303">
        <v>42</v>
      </c>
      <c r="L38" s="303">
        <v>18</v>
      </c>
      <c r="M38" s="301">
        <v>36</v>
      </c>
      <c r="N38" s="303">
        <v>175</v>
      </c>
      <c r="O38" s="303">
        <v>89</v>
      </c>
      <c r="P38" s="382">
        <v>651</v>
      </c>
      <c r="R38" s="407"/>
    </row>
    <row r="39" spans="1:18" s="46" customFormat="1" ht="17.25" customHeight="1">
      <c r="A39" s="299" t="s">
        <v>1423</v>
      </c>
      <c r="B39" s="300">
        <f>SUM(C39:P39)</f>
        <v>1437</v>
      </c>
      <c r="C39" s="301">
        <v>341</v>
      </c>
      <c r="D39" s="302">
        <v>113</v>
      </c>
      <c r="E39" s="301">
        <v>188</v>
      </c>
      <c r="F39" s="301">
        <v>168</v>
      </c>
      <c r="G39" s="301">
        <v>80</v>
      </c>
      <c r="H39" s="303">
        <v>232</v>
      </c>
      <c r="I39" s="301">
        <v>15</v>
      </c>
      <c r="J39" s="303">
        <v>24</v>
      </c>
      <c r="K39" s="303">
        <v>56</v>
      </c>
      <c r="L39" s="303">
        <v>5</v>
      </c>
      <c r="M39" s="301">
        <v>9</v>
      </c>
      <c r="N39" s="303">
        <v>21</v>
      </c>
      <c r="O39" s="303">
        <v>1</v>
      </c>
      <c r="P39" s="382">
        <v>184</v>
      </c>
      <c r="R39" s="407"/>
    </row>
    <row r="40" spans="1:18" s="46" customFormat="1" ht="17.25" customHeight="1">
      <c r="A40" s="299" t="s">
        <v>1422</v>
      </c>
      <c r="B40" s="300">
        <f>SUM(C40:P40)</f>
        <v>2169</v>
      </c>
      <c r="C40" s="301">
        <v>391</v>
      </c>
      <c r="D40" s="302">
        <v>271</v>
      </c>
      <c r="E40" s="301">
        <v>203</v>
      </c>
      <c r="F40" s="301">
        <v>174</v>
      </c>
      <c r="G40" s="301">
        <v>119</v>
      </c>
      <c r="H40" s="303">
        <v>155</v>
      </c>
      <c r="I40" s="301">
        <v>61</v>
      </c>
      <c r="J40" s="303">
        <v>112</v>
      </c>
      <c r="K40" s="303">
        <v>207</v>
      </c>
      <c r="L40" s="303">
        <v>27</v>
      </c>
      <c r="M40" s="301">
        <v>15</v>
      </c>
      <c r="N40" s="303">
        <v>10</v>
      </c>
      <c r="O40" s="303">
        <v>106</v>
      </c>
      <c r="P40" s="382">
        <v>318</v>
      </c>
      <c r="R40" s="407"/>
    </row>
    <row r="41" spans="1:18" ht="17.25" customHeight="1">
      <c r="A41" s="299" t="s">
        <v>1421</v>
      </c>
      <c r="B41" s="300">
        <f>SUM(C41:P41)</f>
        <v>2474</v>
      </c>
      <c r="C41" s="301">
        <v>537</v>
      </c>
      <c r="D41" s="302">
        <v>340</v>
      </c>
      <c r="E41" s="301">
        <v>386</v>
      </c>
      <c r="F41" s="301">
        <v>182</v>
      </c>
      <c r="G41" s="301">
        <v>136</v>
      </c>
      <c r="H41" s="303">
        <v>120</v>
      </c>
      <c r="I41" s="301">
        <v>102</v>
      </c>
      <c r="J41" s="303">
        <v>91</v>
      </c>
      <c r="K41" s="303">
        <v>30</v>
      </c>
      <c r="L41" s="303">
        <v>16</v>
      </c>
      <c r="M41" s="301">
        <v>33</v>
      </c>
      <c r="N41" s="303">
        <v>17</v>
      </c>
      <c r="O41" s="303">
        <v>110</v>
      </c>
      <c r="P41" s="382">
        <v>374</v>
      </c>
      <c r="R41" s="407"/>
    </row>
    <row r="42" spans="1:18" ht="17.25" customHeight="1">
      <c r="A42" s="299" t="s">
        <v>1420</v>
      </c>
      <c r="B42" s="300">
        <f>SUM(C42:P42)</f>
        <v>347</v>
      </c>
      <c r="C42" s="301">
        <v>141</v>
      </c>
      <c r="D42" s="302">
        <v>53</v>
      </c>
      <c r="E42" s="301">
        <v>42</v>
      </c>
      <c r="F42" s="301">
        <v>54</v>
      </c>
      <c r="G42" s="301">
        <v>3</v>
      </c>
      <c r="H42" s="303">
        <v>3</v>
      </c>
      <c r="I42" s="301">
        <v>8</v>
      </c>
      <c r="J42" s="303">
        <v>6</v>
      </c>
      <c r="K42" s="303"/>
      <c r="L42" s="303">
        <v>3</v>
      </c>
      <c r="M42" s="301"/>
      <c r="N42" s="303">
        <v>1</v>
      </c>
      <c r="O42" s="303">
        <v>1</v>
      </c>
      <c r="P42" s="382">
        <v>32</v>
      </c>
      <c r="R42" s="407"/>
    </row>
    <row r="43" spans="1:18" ht="17.25" customHeight="1">
      <c r="A43" s="299" t="s">
        <v>1419</v>
      </c>
      <c r="B43" s="300">
        <f>SUM(C43:P43)</f>
        <v>2937</v>
      </c>
      <c r="C43" s="301">
        <v>246</v>
      </c>
      <c r="D43" s="302">
        <v>182</v>
      </c>
      <c r="E43" s="301">
        <v>241</v>
      </c>
      <c r="F43" s="301">
        <v>771</v>
      </c>
      <c r="G43" s="301">
        <v>252</v>
      </c>
      <c r="H43" s="303">
        <v>384</v>
      </c>
      <c r="I43" s="301">
        <v>51</v>
      </c>
      <c r="J43" s="303">
        <v>186</v>
      </c>
      <c r="K43" s="303">
        <v>14</v>
      </c>
      <c r="L43" s="303">
        <v>2</v>
      </c>
      <c r="M43" s="301">
        <v>23</v>
      </c>
      <c r="N43" s="303">
        <v>73</v>
      </c>
      <c r="O43" s="303">
        <v>99</v>
      </c>
      <c r="P43" s="382">
        <v>413</v>
      </c>
      <c r="R43" s="407"/>
    </row>
    <row r="44" spans="1:18" ht="17.25" customHeight="1">
      <c r="A44" s="299" t="s">
        <v>1418</v>
      </c>
      <c r="B44" s="300">
        <f>SUM(C44:P44)</f>
        <v>236</v>
      </c>
      <c r="C44" s="301">
        <v>22</v>
      </c>
      <c r="D44" s="302">
        <v>40</v>
      </c>
      <c r="E44" s="301">
        <v>19</v>
      </c>
      <c r="F44" s="301">
        <v>3</v>
      </c>
      <c r="G44" s="301">
        <v>1</v>
      </c>
      <c r="H44" s="303"/>
      <c r="I44" s="301">
        <v>59</v>
      </c>
      <c r="J44" s="303">
        <v>8</v>
      </c>
      <c r="K44" s="303">
        <v>1</v>
      </c>
      <c r="L44" s="303">
        <v>22</v>
      </c>
      <c r="M44" s="301">
        <v>3</v>
      </c>
      <c r="N44" s="303"/>
      <c r="O44" s="303">
        <v>1</v>
      </c>
      <c r="P44" s="382">
        <v>57</v>
      </c>
      <c r="R44" s="407"/>
    </row>
    <row r="45" spans="1:18" ht="17.25" customHeight="1">
      <c r="A45" s="299" t="s">
        <v>1417</v>
      </c>
      <c r="B45" s="300">
        <f>SUM(C45:P45)</f>
        <v>648</v>
      </c>
      <c r="C45" s="301">
        <v>93</v>
      </c>
      <c r="D45" s="302">
        <v>56</v>
      </c>
      <c r="E45" s="301">
        <v>64</v>
      </c>
      <c r="F45" s="301">
        <v>126</v>
      </c>
      <c r="G45" s="301">
        <v>52</v>
      </c>
      <c r="H45" s="303">
        <v>86</v>
      </c>
      <c r="I45" s="301">
        <v>9</v>
      </c>
      <c r="J45" s="303">
        <v>24</v>
      </c>
      <c r="K45" s="303">
        <v>4</v>
      </c>
      <c r="L45" s="303">
        <v>1</v>
      </c>
      <c r="M45" s="301">
        <v>32</v>
      </c>
      <c r="N45" s="303">
        <v>0</v>
      </c>
      <c r="O45" s="303">
        <v>17</v>
      </c>
      <c r="P45" s="382">
        <v>84</v>
      </c>
      <c r="R45" s="407"/>
    </row>
    <row r="46" spans="1:18" ht="17.25" customHeight="1">
      <c r="A46" s="299" t="s">
        <v>1416</v>
      </c>
      <c r="B46" s="300">
        <f>SUM(C46:P46)</f>
        <v>145</v>
      </c>
      <c r="C46" s="301">
        <v>29</v>
      </c>
      <c r="D46" s="302">
        <v>30</v>
      </c>
      <c r="E46" s="301">
        <v>24</v>
      </c>
      <c r="F46" s="301">
        <v>2</v>
      </c>
      <c r="G46" s="301"/>
      <c r="H46" s="303"/>
      <c r="I46" s="301">
        <v>18</v>
      </c>
      <c r="J46" s="303">
        <v>8</v>
      </c>
      <c r="K46" s="303"/>
      <c r="L46" s="303">
        <v>4</v>
      </c>
      <c r="M46" s="301">
        <v>2</v>
      </c>
      <c r="N46" s="303">
        <v>1</v>
      </c>
      <c r="O46" s="303"/>
      <c r="P46" s="382">
        <v>27</v>
      </c>
      <c r="R46" s="407"/>
    </row>
    <row r="47" spans="1:18" ht="17.25" customHeight="1">
      <c r="A47" s="299" t="s">
        <v>1415</v>
      </c>
      <c r="B47" s="300">
        <f>SUM(C47:P47)</f>
        <v>173</v>
      </c>
      <c r="C47" s="301">
        <v>31</v>
      </c>
      <c r="D47" s="302">
        <v>19</v>
      </c>
      <c r="E47" s="301">
        <v>28</v>
      </c>
      <c r="F47" s="301">
        <v>27</v>
      </c>
      <c r="G47" s="301">
        <v>24</v>
      </c>
      <c r="H47" s="303"/>
      <c r="I47" s="301">
        <v>8</v>
      </c>
      <c r="J47" s="303">
        <v>4</v>
      </c>
      <c r="K47" s="303">
        <v>6</v>
      </c>
      <c r="L47" s="303">
        <v>2</v>
      </c>
      <c r="M47" s="301"/>
      <c r="N47" s="303"/>
      <c r="O47" s="303"/>
      <c r="P47" s="382">
        <v>24</v>
      </c>
      <c r="R47" s="407"/>
    </row>
    <row r="48" spans="1:18" ht="17.25" customHeight="1">
      <c r="A48" s="299" t="s">
        <v>1414</v>
      </c>
      <c r="B48" s="300">
        <f>SUM(C48:P48)</f>
        <v>117</v>
      </c>
      <c r="C48" s="301">
        <v>13</v>
      </c>
      <c r="D48" s="302">
        <v>7</v>
      </c>
      <c r="E48" s="301">
        <v>13</v>
      </c>
      <c r="F48" s="301">
        <v>33</v>
      </c>
      <c r="G48" s="301">
        <v>38</v>
      </c>
      <c r="H48" s="303">
        <v>0</v>
      </c>
      <c r="I48" s="301">
        <v>1</v>
      </c>
      <c r="J48" s="303">
        <v>2</v>
      </c>
      <c r="K48" s="303"/>
      <c r="L48" s="303"/>
      <c r="M48" s="301"/>
      <c r="N48" s="303"/>
      <c r="O48" s="303"/>
      <c r="P48" s="382">
        <v>10</v>
      </c>
      <c r="R48" s="407"/>
    </row>
    <row r="49" spans="1:18" ht="17.25" customHeight="1">
      <c r="A49" s="299" t="s">
        <v>1413</v>
      </c>
      <c r="B49" s="300">
        <f>SUM(C49:P49)</f>
        <v>64</v>
      </c>
      <c r="C49" s="301">
        <v>34</v>
      </c>
      <c r="D49" s="302">
        <v>9</v>
      </c>
      <c r="E49" s="301">
        <v>7</v>
      </c>
      <c r="F49" s="301">
        <v>6</v>
      </c>
      <c r="G49" s="301">
        <v>2</v>
      </c>
      <c r="H49" s="303"/>
      <c r="I49" s="301">
        <v>2</v>
      </c>
      <c r="J49" s="303">
        <v>2</v>
      </c>
      <c r="K49" s="303"/>
      <c r="L49" s="303"/>
      <c r="M49" s="301"/>
      <c r="N49" s="303"/>
      <c r="O49" s="303"/>
      <c r="P49" s="382">
        <v>2</v>
      </c>
      <c r="R49" s="407"/>
    </row>
    <row r="50" spans="1:18" ht="17.25" customHeight="1">
      <c r="A50" s="299" t="s">
        <v>1412</v>
      </c>
      <c r="B50" s="300">
        <f>SUM(C50:P50)</f>
        <v>64</v>
      </c>
      <c r="C50" s="301">
        <v>9</v>
      </c>
      <c r="D50" s="302">
        <v>14</v>
      </c>
      <c r="E50" s="301">
        <v>15</v>
      </c>
      <c r="F50" s="301">
        <v>9</v>
      </c>
      <c r="G50" s="301">
        <v>1</v>
      </c>
      <c r="H50" s="303">
        <v>0</v>
      </c>
      <c r="I50" s="301">
        <v>3</v>
      </c>
      <c r="J50" s="303">
        <v>1</v>
      </c>
      <c r="K50" s="303">
        <v>0</v>
      </c>
      <c r="L50" s="303">
        <v>0</v>
      </c>
      <c r="M50" s="301">
        <v>1</v>
      </c>
      <c r="N50" s="303">
        <v>0</v>
      </c>
      <c r="O50" s="303">
        <v>0</v>
      </c>
      <c r="P50" s="382">
        <v>11</v>
      </c>
      <c r="R50" s="407"/>
    </row>
    <row r="51" spans="1:18" ht="17.25" customHeight="1">
      <c r="A51" s="299" t="s">
        <v>1411</v>
      </c>
      <c r="B51" s="300">
        <f>SUM(C51:P51)</f>
        <v>57</v>
      </c>
      <c r="C51" s="301">
        <v>22</v>
      </c>
      <c r="D51" s="302">
        <v>6</v>
      </c>
      <c r="E51" s="301">
        <v>12</v>
      </c>
      <c r="F51" s="301"/>
      <c r="G51" s="301"/>
      <c r="H51" s="303">
        <v>6</v>
      </c>
      <c r="I51" s="301">
        <v>2</v>
      </c>
      <c r="J51" s="303">
        <v>9</v>
      </c>
      <c r="K51" s="303"/>
      <c r="L51" s="303"/>
      <c r="M51" s="301"/>
      <c r="N51" s="303"/>
      <c r="O51" s="303"/>
      <c r="P51" s="382">
        <v>0</v>
      </c>
      <c r="R51" s="407"/>
    </row>
    <row r="52" spans="1:18" ht="17.25" customHeight="1">
      <c r="A52" s="299" t="s">
        <v>1410</v>
      </c>
      <c r="B52" s="300">
        <f>SUM(C52:P52)</f>
        <v>124</v>
      </c>
      <c r="C52" s="301">
        <v>33</v>
      </c>
      <c r="D52" s="302">
        <v>14</v>
      </c>
      <c r="E52" s="301">
        <v>16</v>
      </c>
      <c r="F52" s="301">
        <v>38</v>
      </c>
      <c r="G52" s="301">
        <v>14</v>
      </c>
      <c r="H52" s="303"/>
      <c r="I52" s="301">
        <v>2</v>
      </c>
      <c r="J52" s="303">
        <v>2</v>
      </c>
      <c r="K52" s="303"/>
      <c r="L52" s="303">
        <v>1</v>
      </c>
      <c r="M52" s="301">
        <v>1</v>
      </c>
      <c r="N52" s="303"/>
      <c r="O52" s="303"/>
      <c r="P52" s="382">
        <v>3</v>
      </c>
      <c r="R52" s="407"/>
    </row>
    <row r="53" spans="1:18" ht="17.25" customHeight="1">
      <c r="A53" s="299" t="s">
        <v>1409</v>
      </c>
      <c r="B53" s="300">
        <f>SUM(C53:P53)</f>
        <v>168</v>
      </c>
      <c r="C53" s="301">
        <v>41</v>
      </c>
      <c r="D53" s="302">
        <v>35</v>
      </c>
      <c r="E53" s="301">
        <v>23</v>
      </c>
      <c r="F53" s="301">
        <v>28</v>
      </c>
      <c r="G53" s="301">
        <v>3</v>
      </c>
      <c r="H53" s="303">
        <v>2</v>
      </c>
      <c r="I53" s="301">
        <v>7</v>
      </c>
      <c r="J53" s="303">
        <v>1</v>
      </c>
      <c r="K53" s="303">
        <v>6</v>
      </c>
      <c r="L53" s="303">
        <v>4</v>
      </c>
      <c r="M53" s="301">
        <v>3</v>
      </c>
      <c r="N53" s="303"/>
      <c r="O53" s="303">
        <v>1</v>
      </c>
      <c r="P53" s="382">
        <v>14</v>
      </c>
      <c r="R53" s="407"/>
    </row>
    <row r="54" spans="1:18" ht="17.25" customHeight="1">
      <c r="A54" s="299" t="s">
        <v>1408</v>
      </c>
      <c r="B54" s="300">
        <f>SUM(C54:P54)</f>
        <v>67</v>
      </c>
      <c r="C54" s="301">
        <v>34</v>
      </c>
      <c r="D54" s="302">
        <v>11</v>
      </c>
      <c r="E54" s="301">
        <v>12</v>
      </c>
      <c r="F54" s="301">
        <v>2</v>
      </c>
      <c r="G54" s="301">
        <v>0</v>
      </c>
      <c r="H54" s="303">
        <v>0</v>
      </c>
      <c r="I54" s="301">
        <v>3</v>
      </c>
      <c r="J54" s="303">
        <v>0</v>
      </c>
      <c r="K54" s="303">
        <v>0</v>
      </c>
      <c r="L54" s="303">
        <v>0</v>
      </c>
      <c r="M54" s="301">
        <v>1</v>
      </c>
      <c r="N54" s="303">
        <v>0</v>
      </c>
      <c r="O54" s="303">
        <v>0</v>
      </c>
      <c r="P54" s="382">
        <v>4</v>
      </c>
      <c r="R54" s="407"/>
    </row>
    <row r="55" spans="1:18" ht="17.25" customHeight="1">
      <c r="A55" s="299" t="s">
        <v>1407</v>
      </c>
      <c r="B55" s="300">
        <f>SUM(C55:P55)</f>
        <v>329</v>
      </c>
      <c r="C55" s="301">
        <v>48</v>
      </c>
      <c r="D55" s="302">
        <v>92</v>
      </c>
      <c r="E55" s="301">
        <v>62</v>
      </c>
      <c r="F55" s="301">
        <v>9</v>
      </c>
      <c r="G55" s="301">
        <v>75</v>
      </c>
      <c r="H55" s="303">
        <v>2</v>
      </c>
      <c r="I55" s="301">
        <v>6</v>
      </c>
      <c r="J55" s="303">
        <v>7</v>
      </c>
      <c r="K55" s="303">
        <v>4</v>
      </c>
      <c r="L55" s="303">
        <v>1</v>
      </c>
      <c r="M55" s="301">
        <v>2</v>
      </c>
      <c r="N55" s="303">
        <v>1</v>
      </c>
      <c r="O55" s="303">
        <v>1</v>
      </c>
      <c r="P55" s="382">
        <v>19</v>
      </c>
      <c r="R55" s="407"/>
    </row>
    <row r="56" spans="1:18" ht="17.25" customHeight="1">
      <c r="A56" s="299" t="s">
        <v>1406</v>
      </c>
      <c r="B56" s="300">
        <f>SUM(C56:P56)</f>
        <v>2393</v>
      </c>
      <c r="C56" s="301">
        <v>144</v>
      </c>
      <c r="D56" s="302">
        <v>41</v>
      </c>
      <c r="E56" s="301">
        <v>193</v>
      </c>
      <c r="F56" s="301">
        <v>692</v>
      </c>
      <c r="G56" s="301">
        <v>815</v>
      </c>
      <c r="H56" s="303">
        <v>44</v>
      </c>
      <c r="I56" s="301">
        <v>5</v>
      </c>
      <c r="J56" s="303">
        <v>111</v>
      </c>
      <c r="K56" s="303">
        <v>11</v>
      </c>
      <c r="L56" s="303">
        <v>1</v>
      </c>
      <c r="M56" s="301">
        <v>18</v>
      </c>
      <c r="N56" s="303">
        <v>75</v>
      </c>
      <c r="O56" s="303">
        <v>18</v>
      </c>
      <c r="P56" s="382">
        <v>225</v>
      </c>
      <c r="R56" s="407"/>
    </row>
    <row r="57" spans="1:18" ht="17.25" customHeight="1" thickBot="1">
      <c r="A57" s="306" t="s">
        <v>1405</v>
      </c>
      <c r="B57" s="307">
        <f>SUM(C57:P57)</f>
        <v>27</v>
      </c>
      <c r="C57" s="308">
        <v>4</v>
      </c>
      <c r="D57" s="309">
        <v>1</v>
      </c>
      <c r="E57" s="308">
        <v>4</v>
      </c>
      <c r="F57" s="308">
        <v>16</v>
      </c>
      <c r="G57" s="308"/>
      <c r="H57" s="310"/>
      <c r="I57" s="308">
        <v>1</v>
      </c>
      <c r="J57" s="310">
        <v>1</v>
      </c>
      <c r="K57" s="310"/>
      <c r="L57" s="310"/>
      <c r="M57" s="308"/>
      <c r="N57" s="310"/>
      <c r="O57" s="310"/>
      <c r="P57" s="384"/>
      <c r="R57" s="407"/>
    </row>
    <row r="58" spans="1:18" ht="17.25" customHeight="1">
      <c r="A58" s="390" t="s">
        <v>1404</v>
      </c>
      <c r="B58" s="390"/>
      <c r="C58" s="390"/>
      <c r="D58" s="390"/>
      <c r="E58" s="390"/>
      <c r="F58" s="390"/>
      <c r="G58" s="390"/>
      <c r="H58" s="390"/>
      <c r="I58" s="390"/>
      <c r="J58" s="390"/>
      <c r="K58" s="390"/>
      <c r="L58" s="390"/>
      <c r="M58" s="390"/>
      <c r="N58" s="390"/>
      <c r="O58" s="390"/>
      <c r="P58" s="390"/>
    </row>
    <row r="59" spans="1:18" ht="17.25" customHeight="1">
      <c r="A59" s="157"/>
      <c r="B59" s="258"/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391"/>
      <c r="P59" s="391"/>
    </row>
    <row r="60" spans="1:18">
      <c r="A60" s="45"/>
      <c r="J60" s="3"/>
      <c r="K60" s="45"/>
    </row>
    <row r="61" spans="1:18">
      <c r="J61" s="3"/>
    </row>
    <row r="62" spans="1:18">
      <c r="J62" s="3"/>
    </row>
    <row r="63" spans="1:18">
      <c r="J63" s="3"/>
      <c r="L63" s="256"/>
      <c r="M63" s="256"/>
    </row>
    <row r="64" spans="1:18">
      <c r="J64" s="3"/>
      <c r="L64" s="257"/>
      <c r="M64" s="257"/>
    </row>
    <row r="65" spans="10:13">
      <c r="J65" s="3"/>
      <c r="L65" s="258"/>
      <c r="M65" s="258"/>
    </row>
    <row r="66" spans="10:13">
      <c r="J66" s="3"/>
      <c r="L66" s="258"/>
      <c r="M66" s="258"/>
    </row>
    <row r="67" spans="10:13">
      <c r="J67" s="3"/>
      <c r="L67" s="258"/>
      <c r="M67" s="258"/>
    </row>
    <row r="68" spans="10:13">
      <c r="J68" s="3"/>
      <c r="L68" s="258"/>
      <c r="M68" s="258"/>
    </row>
    <row r="69" spans="10:13">
      <c r="J69" s="3"/>
      <c r="L69" s="258"/>
      <c r="M69" s="258"/>
    </row>
    <row r="70" spans="10:13">
      <c r="J70" s="3"/>
      <c r="L70" s="258"/>
      <c r="M70" s="258"/>
    </row>
    <row r="71" spans="10:13">
      <c r="J71" s="3"/>
      <c r="L71" s="258"/>
      <c r="M71" s="258"/>
    </row>
    <row r="72" spans="10:13">
      <c r="J72" s="3"/>
      <c r="L72" s="258"/>
      <c r="M72" s="258"/>
    </row>
    <row r="73" spans="10:13">
      <c r="J73" s="3"/>
      <c r="L73" s="258"/>
      <c r="M73" s="258"/>
    </row>
    <row r="74" spans="10:13">
      <c r="J74" s="3"/>
      <c r="L74" s="258"/>
      <c r="M74" s="258"/>
    </row>
    <row r="75" spans="10:13">
      <c r="J75" s="3"/>
      <c r="L75" s="258"/>
      <c r="M75" s="258"/>
    </row>
    <row r="76" spans="10:13">
      <c r="J76" s="3"/>
      <c r="L76" s="258"/>
      <c r="M76" s="258"/>
    </row>
    <row r="77" spans="10:13">
      <c r="J77" s="3"/>
      <c r="L77" s="258"/>
      <c r="M77" s="258"/>
    </row>
    <row r="78" spans="10:13">
      <c r="J78" s="3"/>
      <c r="L78" s="258"/>
      <c r="M78" s="258"/>
    </row>
    <row r="79" spans="10:13">
      <c r="J79" s="3"/>
      <c r="L79" s="258"/>
      <c r="M79" s="258"/>
    </row>
    <row r="80" spans="10:13">
      <c r="J80" s="3"/>
      <c r="L80" s="258"/>
      <c r="M80" s="258"/>
    </row>
    <row r="81" spans="10:13">
      <c r="J81" s="3"/>
      <c r="L81" s="258"/>
      <c r="M81" s="258"/>
    </row>
    <row r="82" spans="10:13">
      <c r="J82" s="3"/>
      <c r="L82" s="258"/>
      <c r="M82" s="258"/>
    </row>
    <row r="83" spans="10:13">
      <c r="J83" s="3"/>
      <c r="L83" s="258"/>
      <c r="M83" s="258"/>
    </row>
    <row r="84" spans="10:13">
      <c r="J84" s="1"/>
      <c r="L84" s="258"/>
      <c r="M84" s="258"/>
    </row>
    <row r="85" spans="10:13">
      <c r="L85" s="258"/>
      <c r="M85" s="258"/>
    </row>
    <row r="86" spans="10:13">
      <c r="L86" s="258"/>
      <c r="M86" s="258"/>
    </row>
    <row r="87" spans="10:13">
      <c r="L87" s="258"/>
      <c r="M87" s="258"/>
    </row>
    <row r="88" spans="10:13">
      <c r="L88" s="258"/>
      <c r="M88" s="258"/>
    </row>
    <row r="89" spans="10:13">
      <c r="L89" s="258"/>
      <c r="M89" s="258"/>
    </row>
    <row r="90" spans="10:13">
      <c r="L90" s="258"/>
      <c r="M90" s="258"/>
    </row>
    <row r="91" spans="10:13">
      <c r="L91" s="258"/>
      <c r="M91" s="258"/>
    </row>
    <row r="92" spans="10:13">
      <c r="L92" s="258"/>
      <c r="M92" s="258"/>
    </row>
    <row r="93" spans="10:13">
      <c r="L93" s="258"/>
      <c r="M93" s="258"/>
    </row>
    <row r="94" spans="10:13">
      <c r="L94" s="258"/>
      <c r="M94" s="258"/>
    </row>
    <row r="95" spans="10:13">
      <c r="L95" s="258"/>
      <c r="M95" s="258"/>
    </row>
    <row r="96" spans="10:13">
      <c r="L96" s="258"/>
      <c r="M96" s="258"/>
    </row>
    <row r="97" spans="12:13">
      <c r="L97" s="258"/>
      <c r="M97" s="258"/>
    </row>
    <row r="98" spans="12:13">
      <c r="L98" s="258"/>
      <c r="M98" s="258"/>
    </row>
    <row r="99" spans="12:13">
      <c r="L99" s="258"/>
      <c r="M99" s="258"/>
    </row>
    <row r="100" spans="12:13">
      <c r="L100" s="258"/>
      <c r="M100" s="258"/>
    </row>
    <row r="101" spans="12:13">
      <c r="L101" s="258"/>
      <c r="M101" s="258"/>
    </row>
    <row r="102" spans="12:13">
      <c r="L102" s="258"/>
      <c r="M102" s="258"/>
    </row>
    <row r="103" spans="12:13">
      <c r="L103" s="258"/>
      <c r="M103" s="258"/>
    </row>
    <row r="104" spans="12:13">
      <c r="L104" s="258"/>
      <c r="M104" s="258"/>
    </row>
    <row r="105" spans="12:13">
      <c r="L105" s="258"/>
      <c r="M105" s="258"/>
    </row>
    <row r="106" spans="12:13">
      <c r="L106" s="258"/>
      <c r="M106" s="258"/>
    </row>
    <row r="107" spans="12:13">
      <c r="L107" s="258"/>
      <c r="M107" s="258"/>
    </row>
    <row r="108" spans="12:13">
      <c r="L108" s="258"/>
      <c r="M108" s="258"/>
    </row>
    <row r="109" spans="12:13">
      <c r="L109" s="258"/>
      <c r="M109" s="258"/>
    </row>
    <row r="110" spans="12:13">
      <c r="L110" s="258"/>
      <c r="M110" s="258"/>
    </row>
    <row r="111" spans="12:13">
      <c r="L111" s="258"/>
      <c r="M111" s="258"/>
    </row>
    <row r="112" spans="12:13">
      <c r="L112" s="258"/>
      <c r="M112" s="258"/>
    </row>
    <row r="113" spans="12:13">
      <c r="L113" s="258"/>
      <c r="M113" s="258"/>
    </row>
    <row r="114" spans="12:13">
      <c r="L114" s="258"/>
      <c r="M114" s="258"/>
    </row>
    <row r="115" spans="12:13">
      <c r="L115" s="258"/>
      <c r="M115" s="258"/>
    </row>
    <row r="116" spans="12:13">
      <c r="L116" s="258"/>
      <c r="M116" s="258"/>
    </row>
    <row r="117" spans="12:13">
      <c r="L117" s="258"/>
      <c r="M117" s="258"/>
    </row>
    <row r="118" spans="12:13">
      <c r="L118" s="258"/>
      <c r="M118" s="258"/>
    </row>
  </sheetData>
  <mergeCells count="5">
    <mergeCell ref="O59:P59"/>
    <mergeCell ref="A2:P2"/>
    <mergeCell ref="A58:P58"/>
    <mergeCell ref="A4:A5"/>
    <mergeCell ref="A3:N3"/>
  </mergeCells>
  <phoneticPr fontId="3"/>
  <pageMargins left="0.59055118110236227" right="0" top="0.78740157480314965" bottom="0.39370078740157483" header="0.19685039370078741" footer="0.27559055118110237"/>
  <pageSetup paperSize="9" scale="7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55"/>
  <sheetViews>
    <sheetView zoomScaleNormal="100" workbookViewId="0">
      <selection activeCell="D6" sqref="D6"/>
    </sheetView>
  </sheetViews>
  <sheetFormatPr defaultRowHeight="13.5"/>
  <cols>
    <col min="1" max="1" width="22.125" customWidth="1"/>
    <col min="2" max="2" width="11.125" bestFit="1" customWidth="1"/>
    <col min="3" max="3" width="22.125" customWidth="1"/>
    <col min="4" max="4" width="9.125" bestFit="1" customWidth="1"/>
    <col min="5" max="5" width="22.125" customWidth="1"/>
    <col min="6" max="6" width="9.125" bestFit="1" customWidth="1"/>
    <col min="7" max="7" width="22.125" customWidth="1"/>
    <col min="8" max="8" width="9.125" bestFit="1" customWidth="1"/>
  </cols>
  <sheetData>
    <row r="1" spans="1:8">
      <c r="A1" s="259"/>
      <c r="B1" s="259"/>
      <c r="C1" s="259"/>
      <c r="D1" s="259"/>
      <c r="E1" s="259"/>
      <c r="F1" s="259"/>
      <c r="G1" s="259"/>
      <c r="H1" s="259"/>
    </row>
    <row r="2" spans="1:8">
      <c r="A2" s="260"/>
      <c r="B2" s="260"/>
      <c r="C2" s="260"/>
      <c r="D2" s="260"/>
      <c r="E2" s="260"/>
      <c r="F2" s="260"/>
      <c r="G2" s="260"/>
      <c r="H2" s="260"/>
    </row>
    <row r="3" spans="1:8" ht="18.75">
      <c r="A3" s="403" t="s">
        <v>912</v>
      </c>
      <c r="B3" s="404"/>
      <c r="C3" s="404"/>
      <c r="D3" s="404"/>
      <c r="E3" s="404"/>
      <c r="F3" s="404"/>
      <c r="G3" s="404"/>
      <c r="H3" s="404"/>
    </row>
    <row r="4" spans="1:8" ht="14.25" thickBot="1">
      <c r="A4" s="46"/>
      <c r="B4" s="46"/>
      <c r="C4" s="51"/>
      <c r="D4" s="46"/>
      <c r="E4" s="51"/>
      <c r="F4" s="52"/>
      <c r="G4" s="53"/>
      <c r="H4" s="54"/>
    </row>
    <row r="5" spans="1:8" ht="19.5" customHeight="1" thickTop="1" thickBot="1">
      <c r="A5" s="312" t="s">
        <v>913</v>
      </c>
      <c r="B5" s="313">
        <f>B6+B45+D48+F51+H25+H38+H52</f>
        <v>174352</v>
      </c>
      <c r="C5" s="314" t="s">
        <v>914</v>
      </c>
      <c r="D5" s="315">
        <v>59</v>
      </c>
      <c r="E5" s="316" t="s">
        <v>915</v>
      </c>
      <c r="F5" s="317">
        <v>8</v>
      </c>
      <c r="G5" s="314" t="s">
        <v>916</v>
      </c>
      <c r="H5" s="318">
        <v>981</v>
      </c>
    </row>
    <row r="6" spans="1:8" ht="19.5" customHeight="1" thickBot="1">
      <c r="A6" s="349" t="s">
        <v>917</v>
      </c>
      <c r="B6" s="350">
        <f>SUM(B7:B44)</f>
        <v>131869</v>
      </c>
      <c r="C6" s="321" t="s">
        <v>918</v>
      </c>
      <c r="D6" s="322">
        <v>678</v>
      </c>
      <c r="E6" s="323" t="s">
        <v>919</v>
      </c>
      <c r="F6" s="324">
        <v>43</v>
      </c>
      <c r="G6" s="321" t="s">
        <v>920</v>
      </c>
      <c r="H6" s="325">
        <v>30</v>
      </c>
    </row>
    <row r="7" spans="1:8" ht="19.5" customHeight="1">
      <c r="A7" s="319" t="s">
        <v>109</v>
      </c>
      <c r="B7" s="320">
        <v>10</v>
      </c>
      <c r="C7" s="328" t="s">
        <v>921</v>
      </c>
      <c r="D7" s="322">
        <v>1031</v>
      </c>
      <c r="E7" s="323" t="s">
        <v>922</v>
      </c>
      <c r="F7" s="324">
        <v>0</v>
      </c>
      <c r="G7" s="328" t="s">
        <v>923</v>
      </c>
      <c r="H7" s="325">
        <v>17</v>
      </c>
    </row>
    <row r="8" spans="1:8" ht="19.5" customHeight="1">
      <c r="A8" s="351" t="s">
        <v>256</v>
      </c>
      <c r="B8" s="320">
        <v>3</v>
      </c>
      <c r="C8" s="321" t="s">
        <v>924</v>
      </c>
      <c r="D8" s="322">
        <v>56</v>
      </c>
      <c r="E8" s="323" t="s">
        <v>925</v>
      </c>
      <c r="F8" s="324">
        <v>0</v>
      </c>
      <c r="G8" s="321" t="s">
        <v>926</v>
      </c>
      <c r="H8" s="325">
        <v>214</v>
      </c>
    </row>
    <row r="9" spans="1:8" ht="19.5" customHeight="1">
      <c r="A9" s="351" t="s">
        <v>255</v>
      </c>
      <c r="B9" s="320">
        <v>381</v>
      </c>
      <c r="C9" s="321" t="s">
        <v>927</v>
      </c>
      <c r="D9" s="322">
        <v>44</v>
      </c>
      <c r="E9" s="323" t="s">
        <v>928</v>
      </c>
      <c r="F9" s="324">
        <v>4</v>
      </c>
      <c r="G9" s="328" t="s">
        <v>929</v>
      </c>
      <c r="H9" s="325">
        <v>5</v>
      </c>
    </row>
    <row r="10" spans="1:8" ht="19.5" customHeight="1">
      <c r="A10" s="326" t="s">
        <v>238</v>
      </c>
      <c r="B10" s="320">
        <v>3</v>
      </c>
      <c r="C10" s="321" t="s">
        <v>930</v>
      </c>
      <c r="D10" s="322">
        <v>1</v>
      </c>
      <c r="E10" s="323" t="s">
        <v>931</v>
      </c>
      <c r="F10" s="324">
        <v>1</v>
      </c>
      <c r="G10" s="321" t="s">
        <v>932</v>
      </c>
      <c r="H10" s="325">
        <v>10</v>
      </c>
    </row>
    <row r="11" spans="1:8" ht="19.5" customHeight="1">
      <c r="A11" s="326" t="s">
        <v>160</v>
      </c>
      <c r="B11" s="320">
        <v>11</v>
      </c>
      <c r="C11" s="321" t="s">
        <v>933</v>
      </c>
      <c r="D11" s="322">
        <v>112</v>
      </c>
      <c r="E11" s="323" t="s">
        <v>934</v>
      </c>
      <c r="F11" s="324">
        <v>39</v>
      </c>
      <c r="G11" s="321" t="s">
        <v>935</v>
      </c>
      <c r="H11" s="325">
        <v>18</v>
      </c>
    </row>
    <row r="12" spans="1:8" ht="19.5" customHeight="1">
      <c r="A12" s="326" t="s">
        <v>239</v>
      </c>
      <c r="B12" s="320">
        <v>1053</v>
      </c>
      <c r="C12" s="321" t="s">
        <v>936</v>
      </c>
      <c r="D12" s="322">
        <v>195</v>
      </c>
      <c r="E12" s="323" t="s">
        <v>937</v>
      </c>
      <c r="F12" s="324">
        <v>0</v>
      </c>
      <c r="G12" s="321" t="s">
        <v>938</v>
      </c>
      <c r="H12" s="325">
        <v>1</v>
      </c>
    </row>
    <row r="13" spans="1:8" ht="19.5" customHeight="1">
      <c r="A13" s="326" t="s">
        <v>170</v>
      </c>
      <c r="B13" s="320">
        <v>2</v>
      </c>
      <c r="C13" s="321" t="s">
        <v>939</v>
      </c>
      <c r="D13" s="322">
        <v>5</v>
      </c>
      <c r="E13" s="323" t="s">
        <v>940</v>
      </c>
      <c r="F13" s="324">
        <v>0</v>
      </c>
      <c r="G13" s="321" t="s">
        <v>941</v>
      </c>
      <c r="H13" s="325">
        <v>17</v>
      </c>
    </row>
    <row r="14" spans="1:8" ht="19.5" customHeight="1">
      <c r="A14" s="326" t="s">
        <v>260</v>
      </c>
      <c r="B14" s="320">
        <v>1558</v>
      </c>
      <c r="C14" s="321" t="s">
        <v>942</v>
      </c>
      <c r="D14" s="322">
        <v>13</v>
      </c>
      <c r="E14" s="323" t="s">
        <v>943</v>
      </c>
      <c r="F14" s="324">
        <v>3</v>
      </c>
      <c r="G14" s="321" t="s">
        <v>944</v>
      </c>
      <c r="H14" s="325">
        <v>28</v>
      </c>
    </row>
    <row r="15" spans="1:8" ht="19.5" customHeight="1">
      <c r="A15" s="326" t="s">
        <v>945</v>
      </c>
      <c r="B15" s="320">
        <v>1242</v>
      </c>
      <c r="C15" s="321" t="s">
        <v>946</v>
      </c>
      <c r="D15" s="322">
        <v>0</v>
      </c>
      <c r="E15" s="323" t="s">
        <v>947</v>
      </c>
      <c r="F15" s="324">
        <v>326</v>
      </c>
      <c r="G15" s="321" t="s">
        <v>948</v>
      </c>
      <c r="H15" s="325">
        <v>202</v>
      </c>
    </row>
    <row r="16" spans="1:8" ht="19.5" customHeight="1">
      <c r="A16" s="326" t="s">
        <v>949</v>
      </c>
      <c r="B16" s="320">
        <v>52430</v>
      </c>
      <c r="C16" s="321" t="s">
        <v>950</v>
      </c>
      <c r="D16" s="322">
        <v>2</v>
      </c>
      <c r="E16" s="323" t="s">
        <v>951</v>
      </c>
      <c r="F16" s="324">
        <v>26</v>
      </c>
      <c r="G16" s="321" t="s">
        <v>952</v>
      </c>
      <c r="H16" s="325">
        <v>13</v>
      </c>
    </row>
    <row r="17" spans="1:8" ht="19.5" customHeight="1">
      <c r="A17" s="326" t="s">
        <v>953</v>
      </c>
      <c r="B17" s="320">
        <v>2</v>
      </c>
      <c r="C17" s="321" t="s">
        <v>954</v>
      </c>
      <c r="D17" s="322">
        <v>7</v>
      </c>
      <c r="E17" s="323" t="s">
        <v>955</v>
      </c>
      <c r="F17" s="324">
        <v>3</v>
      </c>
      <c r="G17" s="321" t="s">
        <v>956</v>
      </c>
      <c r="H17" s="325">
        <v>6</v>
      </c>
    </row>
    <row r="18" spans="1:8" ht="19.5" customHeight="1">
      <c r="A18" s="326" t="s">
        <v>834</v>
      </c>
      <c r="B18" s="320">
        <v>3</v>
      </c>
      <c r="C18" s="321" t="s">
        <v>957</v>
      </c>
      <c r="D18" s="322">
        <v>16</v>
      </c>
      <c r="E18" s="323" t="s">
        <v>958</v>
      </c>
      <c r="F18" s="324">
        <v>0</v>
      </c>
      <c r="G18" s="321" t="s">
        <v>959</v>
      </c>
      <c r="H18" s="325">
        <v>0</v>
      </c>
    </row>
    <row r="19" spans="1:8" ht="19.5" customHeight="1">
      <c r="A19" s="326" t="s">
        <v>960</v>
      </c>
      <c r="B19" s="320">
        <v>3354</v>
      </c>
      <c r="C19" s="321" t="s">
        <v>961</v>
      </c>
      <c r="D19" s="322">
        <v>0</v>
      </c>
      <c r="E19" s="323" t="s">
        <v>962</v>
      </c>
      <c r="F19" s="324">
        <v>11</v>
      </c>
      <c r="G19" s="321" t="s">
        <v>963</v>
      </c>
      <c r="H19" s="325">
        <v>2</v>
      </c>
    </row>
    <row r="20" spans="1:8" ht="19.5" customHeight="1">
      <c r="A20" s="326" t="s">
        <v>964</v>
      </c>
      <c r="B20" s="320">
        <v>1749</v>
      </c>
      <c r="C20" s="321" t="s">
        <v>965</v>
      </c>
      <c r="D20" s="322">
        <v>19</v>
      </c>
      <c r="E20" s="323" t="s">
        <v>966</v>
      </c>
      <c r="F20" s="324">
        <v>57</v>
      </c>
      <c r="G20" s="330" t="s">
        <v>967</v>
      </c>
      <c r="H20" s="331">
        <v>1</v>
      </c>
    </row>
    <row r="21" spans="1:8" ht="19.5" customHeight="1">
      <c r="A21" s="326" t="s">
        <v>968</v>
      </c>
      <c r="B21" s="320">
        <v>636</v>
      </c>
      <c r="C21" s="321" t="s">
        <v>969</v>
      </c>
      <c r="D21" s="322">
        <v>5</v>
      </c>
      <c r="E21" s="323" t="s">
        <v>970</v>
      </c>
      <c r="F21" s="324">
        <v>3</v>
      </c>
      <c r="G21" s="321" t="s">
        <v>971</v>
      </c>
      <c r="H21" s="325">
        <v>11</v>
      </c>
    </row>
    <row r="22" spans="1:8" ht="19.5" customHeight="1">
      <c r="A22" s="326" t="s">
        <v>972</v>
      </c>
      <c r="B22" s="320">
        <v>3</v>
      </c>
      <c r="C22" s="321" t="s">
        <v>973</v>
      </c>
      <c r="D22" s="322">
        <v>155</v>
      </c>
      <c r="E22" s="323" t="s">
        <v>974</v>
      </c>
      <c r="F22" s="324">
        <v>2</v>
      </c>
      <c r="G22" s="321" t="s">
        <v>975</v>
      </c>
      <c r="H22" s="325">
        <v>5525</v>
      </c>
    </row>
    <row r="23" spans="1:8" ht="19.5" customHeight="1">
      <c r="A23" s="326" t="s">
        <v>976</v>
      </c>
      <c r="B23" s="320">
        <v>51</v>
      </c>
      <c r="C23" s="321" t="s">
        <v>977</v>
      </c>
      <c r="D23" s="322">
        <v>52</v>
      </c>
      <c r="E23" s="323" t="s">
        <v>978</v>
      </c>
      <c r="F23" s="324">
        <v>2</v>
      </c>
      <c r="G23" s="321" t="s">
        <v>979</v>
      </c>
      <c r="H23" s="325">
        <v>0</v>
      </c>
    </row>
    <row r="24" spans="1:8" ht="19.5" customHeight="1" thickBot="1">
      <c r="A24" s="326" t="s">
        <v>980</v>
      </c>
      <c r="B24" s="320">
        <v>15</v>
      </c>
      <c r="C24" s="321" t="s">
        <v>981</v>
      </c>
      <c r="D24" s="322">
        <v>110</v>
      </c>
      <c r="E24" s="323" t="s">
        <v>982</v>
      </c>
      <c r="F24" s="324">
        <v>5</v>
      </c>
      <c r="G24" s="352" t="s">
        <v>983</v>
      </c>
      <c r="H24" s="339">
        <v>0</v>
      </c>
    </row>
    <row r="25" spans="1:8" ht="19.5" customHeight="1" thickBot="1">
      <c r="A25" s="326" t="s">
        <v>984</v>
      </c>
      <c r="B25" s="320">
        <v>34990</v>
      </c>
      <c r="C25" s="321" t="s">
        <v>985</v>
      </c>
      <c r="D25" s="322">
        <v>57</v>
      </c>
      <c r="E25" s="323" t="s">
        <v>986</v>
      </c>
      <c r="F25" s="324">
        <v>29</v>
      </c>
      <c r="G25" s="353" t="s">
        <v>987</v>
      </c>
      <c r="H25" s="354">
        <f>SUM(H26:H37)</f>
        <v>25781</v>
      </c>
    </row>
    <row r="26" spans="1:8" ht="19.5" customHeight="1">
      <c r="A26" s="326" t="s">
        <v>988</v>
      </c>
      <c r="B26" s="320">
        <v>4</v>
      </c>
      <c r="C26" s="321" t="s">
        <v>989</v>
      </c>
      <c r="D26" s="322">
        <v>279</v>
      </c>
      <c r="E26" s="323" t="s">
        <v>990</v>
      </c>
      <c r="F26" s="324">
        <v>0</v>
      </c>
      <c r="G26" s="321" t="s">
        <v>991</v>
      </c>
      <c r="H26" s="355">
        <v>1049</v>
      </c>
    </row>
    <row r="27" spans="1:8" ht="19.5" customHeight="1">
      <c r="A27" s="326" t="s">
        <v>992</v>
      </c>
      <c r="B27" s="320">
        <v>1370</v>
      </c>
      <c r="C27" s="321" t="s">
        <v>993</v>
      </c>
      <c r="D27" s="322">
        <v>765</v>
      </c>
      <c r="E27" s="323" t="s">
        <v>994</v>
      </c>
      <c r="F27" s="324">
        <v>41</v>
      </c>
      <c r="G27" s="321" t="s">
        <v>995</v>
      </c>
      <c r="H27" s="325">
        <v>1180</v>
      </c>
    </row>
    <row r="28" spans="1:8" ht="19.5" customHeight="1">
      <c r="A28" s="326" t="s">
        <v>996</v>
      </c>
      <c r="B28" s="320">
        <v>5</v>
      </c>
      <c r="C28" s="321" t="s">
        <v>997</v>
      </c>
      <c r="D28" s="322">
        <v>1</v>
      </c>
      <c r="E28" s="323" t="s">
        <v>998</v>
      </c>
      <c r="F28" s="324">
        <v>4</v>
      </c>
      <c r="G28" s="321" t="s">
        <v>999</v>
      </c>
      <c r="H28" s="325">
        <v>13925</v>
      </c>
    </row>
    <row r="29" spans="1:8" ht="19.5" customHeight="1">
      <c r="A29" s="326" t="s">
        <v>1000</v>
      </c>
      <c r="B29" s="320">
        <v>845</v>
      </c>
      <c r="C29" s="321" t="s">
        <v>1001</v>
      </c>
      <c r="D29" s="322">
        <v>237</v>
      </c>
      <c r="E29" s="323" t="s">
        <v>1002</v>
      </c>
      <c r="F29" s="324">
        <v>13</v>
      </c>
      <c r="G29" s="321" t="s">
        <v>1003</v>
      </c>
      <c r="H29" s="325">
        <v>41</v>
      </c>
    </row>
    <row r="30" spans="1:8" ht="19.5" customHeight="1">
      <c r="A30" s="326" t="s">
        <v>1004</v>
      </c>
      <c r="B30" s="320">
        <v>421</v>
      </c>
      <c r="C30" s="321" t="s">
        <v>1005</v>
      </c>
      <c r="D30" s="322">
        <v>176</v>
      </c>
      <c r="E30" s="323" t="s">
        <v>1006</v>
      </c>
      <c r="F30" s="324">
        <v>2</v>
      </c>
      <c r="G30" s="321" t="s">
        <v>1007</v>
      </c>
      <c r="H30" s="325">
        <v>400</v>
      </c>
    </row>
    <row r="31" spans="1:8" ht="19.5" customHeight="1">
      <c r="A31" s="326" t="s">
        <v>1008</v>
      </c>
      <c r="B31" s="320">
        <v>4</v>
      </c>
      <c r="C31" s="321" t="s">
        <v>1009</v>
      </c>
      <c r="D31" s="322">
        <v>156</v>
      </c>
      <c r="E31" s="323" t="s">
        <v>1010</v>
      </c>
      <c r="F31" s="324">
        <v>0</v>
      </c>
      <c r="G31" s="321" t="s">
        <v>1011</v>
      </c>
      <c r="H31" s="325">
        <v>58</v>
      </c>
    </row>
    <row r="32" spans="1:8" ht="19.5" customHeight="1">
      <c r="A32" s="326" t="s">
        <v>1012</v>
      </c>
      <c r="B32" s="320">
        <v>3</v>
      </c>
      <c r="C32" s="321" t="s">
        <v>1013</v>
      </c>
      <c r="D32" s="322">
        <v>5</v>
      </c>
      <c r="E32" s="323" t="s">
        <v>1014</v>
      </c>
      <c r="F32" s="324">
        <v>478</v>
      </c>
      <c r="G32" s="321" t="s">
        <v>1015</v>
      </c>
      <c r="H32" s="325">
        <v>1</v>
      </c>
    </row>
    <row r="33" spans="1:8" ht="19.5" customHeight="1">
      <c r="A33" s="326" t="s">
        <v>1016</v>
      </c>
      <c r="B33" s="320">
        <v>715</v>
      </c>
      <c r="C33" s="321" t="s">
        <v>1017</v>
      </c>
      <c r="D33" s="322">
        <v>0</v>
      </c>
      <c r="E33" s="323" t="s">
        <v>1018</v>
      </c>
      <c r="F33" s="324">
        <v>0</v>
      </c>
      <c r="G33" s="321" t="s">
        <v>1019</v>
      </c>
      <c r="H33" s="325">
        <v>333</v>
      </c>
    </row>
    <row r="34" spans="1:8" ht="19.5" customHeight="1">
      <c r="A34" s="326" t="s">
        <v>1020</v>
      </c>
      <c r="B34" s="320">
        <v>1056</v>
      </c>
      <c r="C34" s="321" t="s">
        <v>1021</v>
      </c>
      <c r="D34" s="322">
        <v>1869</v>
      </c>
      <c r="E34" s="323" t="s">
        <v>1022</v>
      </c>
      <c r="F34" s="324">
        <v>2</v>
      </c>
      <c r="G34" s="321" t="s">
        <v>1023</v>
      </c>
      <c r="H34" s="325">
        <v>8741</v>
      </c>
    </row>
    <row r="35" spans="1:8" ht="19.5" customHeight="1">
      <c r="A35" s="326" t="s">
        <v>1024</v>
      </c>
      <c r="B35" s="320">
        <v>19191</v>
      </c>
      <c r="C35" s="321" t="s">
        <v>1025</v>
      </c>
      <c r="D35" s="322">
        <v>203</v>
      </c>
      <c r="E35" s="323" t="s">
        <v>1026</v>
      </c>
      <c r="F35" s="324">
        <v>50</v>
      </c>
      <c r="G35" s="321" t="s">
        <v>1027</v>
      </c>
      <c r="H35" s="325">
        <v>1</v>
      </c>
    </row>
    <row r="36" spans="1:8" ht="19.5" customHeight="1">
      <c r="A36" s="326" t="s">
        <v>1028</v>
      </c>
      <c r="B36" s="320">
        <v>0</v>
      </c>
      <c r="C36" s="321" t="s">
        <v>1029</v>
      </c>
      <c r="D36" s="322">
        <v>57</v>
      </c>
      <c r="E36" s="323" t="s">
        <v>1030</v>
      </c>
      <c r="F36" s="324">
        <v>1</v>
      </c>
      <c r="G36" s="321" t="s">
        <v>1031</v>
      </c>
      <c r="H36" s="325">
        <v>16</v>
      </c>
    </row>
    <row r="37" spans="1:8" ht="19.5" customHeight="1" thickBot="1">
      <c r="A37" s="326" t="s">
        <v>1032</v>
      </c>
      <c r="B37" s="320">
        <v>146</v>
      </c>
      <c r="C37" s="321" t="s">
        <v>1033</v>
      </c>
      <c r="D37" s="322">
        <v>0</v>
      </c>
      <c r="E37" s="323" t="s">
        <v>1034</v>
      </c>
      <c r="F37" s="324">
        <v>1</v>
      </c>
      <c r="G37" s="352" t="s">
        <v>1035</v>
      </c>
      <c r="H37" s="339">
        <v>36</v>
      </c>
    </row>
    <row r="38" spans="1:8" ht="19.5" customHeight="1" thickBot="1">
      <c r="A38" s="326" t="s">
        <v>1036</v>
      </c>
      <c r="B38" s="320">
        <v>10</v>
      </c>
      <c r="C38" s="321" t="s">
        <v>1037</v>
      </c>
      <c r="D38" s="322">
        <v>2</v>
      </c>
      <c r="E38" s="323" t="s">
        <v>1038</v>
      </c>
      <c r="F38" s="324">
        <v>11</v>
      </c>
      <c r="G38" s="353" t="s">
        <v>1039</v>
      </c>
      <c r="H38" s="354">
        <f>SUM(H39:H51)</f>
        <v>1145</v>
      </c>
    </row>
    <row r="39" spans="1:8" ht="19.5" customHeight="1">
      <c r="A39" s="326" t="s">
        <v>1040</v>
      </c>
      <c r="B39" s="320">
        <v>277</v>
      </c>
      <c r="C39" s="321" t="s">
        <v>1041</v>
      </c>
      <c r="D39" s="322">
        <v>5</v>
      </c>
      <c r="E39" s="323" t="s">
        <v>1042</v>
      </c>
      <c r="F39" s="324">
        <v>0</v>
      </c>
      <c r="G39" s="321" t="s">
        <v>1043</v>
      </c>
      <c r="H39" s="355">
        <v>854</v>
      </c>
    </row>
    <row r="40" spans="1:8" ht="19.5" customHeight="1">
      <c r="A40" s="326" t="s">
        <v>1044</v>
      </c>
      <c r="B40" s="320">
        <v>4484</v>
      </c>
      <c r="C40" s="321" t="s">
        <v>1045</v>
      </c>
      <c r="D40" s="322">
        <v>0</v>
      </c>
      <c r="E40" s="323" t="s">
        <v>1046</v>
      </c>
      <c r="F40" s="324">
        <v>0</v>
      </c>
      <c r="G40" s="321" t="s">
        <v>1047</v>
      </c>
      <c r="H40" s="325">
        <v>13</v>
      </c>
    </row>
    <row r="41" spans="1:8" ht="19.5" customHeight="1">
      <c r="A41" s="326" t="s">
        <v>1048</v>
      </c>
      <c r="B41" s="320">
        <v>180</v>
      </c>
      <c r="C41" s="321" t="s">
        <v>1049</v>
      </c>
      <c r="D41" s="322">
        <v>7</v>
      </c>
      <c r="E41" s="323" t="s">
        <v>1050</v>
      </c>
      <c r="F41" s="324">
        <v>147</v>
      </c>
      <c r="G41" s="321" t="s">
        <v>1051</v>
      </c>
      <c r="H41" s="325">
        <v>0</v>
      </c>
    </row>
    <row r="42" spans="1:8" ht="19.5" customHeight="1">
      <c r="A42" s="326" t="s">
        <v>1052</v>
      </c>
      <c r="B42" s="320">
        <v>5658</v>
      </c>
      <c r="C42" s="321" t="s">
        <v>1053</v>
      </c>
      <c r="D42" s="322">
        <v>5</v>
      </c>
      <c r="E42" s="323" t="s">
        <v>1054</v>
      </c>
      <c r="F42" s="324">
        <v>1</v>
      </c>
      <c r="G42" s="321" t="s">
        <v>1055</v>
      </c>
      <c r="H42" s="325">
        <v>2</v>
      </c>
    </row>
    <row r="43" spans="1:8" ht="19.5" customHeight="1">
      <c r="A43" s="326" t="s">
        <v>1056</v>
      </c>
      <c r="B43" s="320">
        <v>0</v>
      </c>
      <c r="C43" s="321" t="s">
        <v>1057</v>
      </c>
      <c r="D43" s="322">
        <v>8</v>
      </c>
      <c r="E43" s="323" t="s">
        <v>1058</v>
      </c>
      <c r="F43" s="324">
        <v>34</v>
      </c>
      <c r="G43" s="333" t="s">
        <v>1059</v>
      </c>
      <c r="H43" s="325">
        <v>7</v>
      </c>
    </row>
    <row r="44" spans="1:8" ht="19.5" customHeight="1" thickBot="1">
      <c r="A44" s="356" t="s">
        <v>1060</v>
      </c>
      <c r="B44" s="357">
        <v>4</v>
      </c>
      <c r="C44" s="321" t="s">
        <v>1061</v>
      </c>
      <c r="D44" s="322">
        <v>5</v>
      </c>
      <c r="E44" s="323" t="s">
        <v>1062</v>
      </c>
      <c r="F44" s="324">
        <v>30</v>
      </c>
      <c r="G44" s="321" t="s">
        <v>1063</v>
      </c>
      <c r="H44" s="325">
        <v>257</v>
      </c>
    </row>
    <row r="45" spans="1:8" ht="19.5" customHeight="1" thickBot="1">
      <c r="A45" s="349" t="s">
        <v>1064</v>
      </c>
      <c r="B45" s="350">
        <f>SUM(B46:B54)+SUM(D5:D47)</f>
        <v>6721</v>
      </c>
      <c r="C45" s="321" t="s">
        <v>1065</v>
      </c>
      <c r="D45" s="322">
        <v>8</v>
      </c>
      <c r="E45" s="334" t="s">
        <v>1066</v>
      </c>
      <c r="F45" s="324">
        <v>43</v>
      </c>
      <c r="G45" s="321" t="s">
        <v>1067</v>
      </c>
      <c r="H45" s="325">
        <v>0</v>
      </c>
    </row>
    <row r="46" spans="1:8" ht="19.5" customHeight="1">
      <c r="A46" s="326" t="s">
        <v>1068</v>
      </c>
      <c r="B46" s="320">
        <v>3</v>
      </c>
      <c r="C46" s="321" t="s">
        <v>1069</v>
      </c>
      <c r="D46" s="322">
        <v>0</v>
      </c>
      <c r="E46" s="323" t="s">
        <v>1070</v>
      </c>
      <c r="F46" s="324">
        <v>66</v>
      </c>
      <c r="G46" s="321" t="s">
        <v>1071</v>
      </c>
      <c r="H46" s="325">
        <v>0</v>
      </c>
    </row>
    <row r="47" spans="1:8" ht="19.5" customHeight="1" thickBot="1">
      <c r="A47" s="326" t="s">
        <v>1072</v>
      </c>
      <c r="B47" s="320">
        <v>65</v>
      </c>
      <c r="C47" s="352" t="s">
        <v>1073</v>
      </c>
      <c r="D47" s="358">
        <v>0</v>
      </c>
      <c r="E47" s="323" t="s">
        <v>1074</v>
      </c>
      <c r="F47" s="324">
        <v>3</v>
      </c>
      <c r="G47" s="321" t="s">
        <v>1075</v>
      </c>
      <c r="H47" s="325">
        <v>3</v>
      </c>
    </row>
    <row r="48" spans="1:8" ht="19.5" customHeight="1" thickBot="1">
      <c r="A48" s="326" t="s">
        <v>1076</v>
      </c>
      <c r="B48" s="320">
        <v>61</v>
      </c>
      <c r="C48" s="353" t="s">
        <v>1077</v>
      </c>
      <c r="D48" s="350">
        <f>SUM(D49:D54)+SUM(F5:F50)</f>
        <v>1572</v>
      </c>
      <c r="E48" s="323" t="s">
        <v>1078</v>
      </c>
      <c r="F48" s="324">
        <v>10</v>
      </c>
      <c r="G48" s="321" t="s">
        <v>1079</v>
      </c>
      <c r="H48" s="325">
        <v>2</v>
      </c>
    </row>
    <row r="49" spans="1:8" ht="19.5" customHeight="1">
      <c r="A49" s="326" t="s">
        <v>1080</v>
      </c>
      <c r="B49" s="320">
        <v>38</v>
      </c>
      <c r="C49" s="321" t="s">
        <v>1081</v>
      </c>
      <c r="D49" s="337">
        <v>24</v>
      </c>
      <c r="E49" s="323" t="s">
        <v>1082</v>
      </c>
      <c r="F49" s="324">
        <v>6</v>
      </c>
      <c r="G49" s="335" t="s">
        <v>1083</v>
      </c>
      <c r="H49" s="325">
        <v>1</v>
      </c>
    </row>
    <row r="50" spans="1:8" ht="19.5" customHeight="1" thickBot="1">
      <c r="A50" s="326" t="s">
        <v>1084</v>
      </c>
      <c r="B50" s="320">
        <v>26</v>
      </c>
      <c r="C50" s="321" t="s">
        <v>1085</v>
      </c>
      <c r="D50" s="322">
        <v>0</v>
      </c>
      <c r="E50" s="359" t="s">
        <v>1086</v>
      </c>
      <c r="F50" s="360">
        <v>1</v>
      </c>
      <c r="G50" s="336" t="s">
        <v>1087</v>
      </c>
      <c r="H50" s="325">
        <v>0</v>
      </c>
    </row>
    <row r="51" spans="1:8" ht="19.5" customHeight="1" thickBot="1">
      <c r="A51" s="326" t="s">
        <v>1088</v>
      </c>
      <c r="B51" s="320">
        <v>19</v>
      </c>
      <c r="C51" s="321" t="s">
        <v>1089</v>
      </c>
      <c r="D51" s="324">
        <v>0</v>
      </c>
      <c r="E51" s="353" t="s">
        <v>1090</v>
      </c>
      <c r="F51" s="350">
        <f>SUM(F52:F54)+SUM(H5:H24)</f>
        <v>7090</v>
      </c>
      <c r="G51" s="338" t="s">
        <v>1091</v>
      </c>
      <c r="H51" s="339">
        <v>6</v>
      </c>
    </row>
    <row r="52" spans="1:8" ht="19.5" customHeight="1" thickBot="1">
      <c r="A52" s="326" t="s">
        <v>1092</v>
      </c>
      <c r="B52" s="320">
        <v>22</v>
      </c>
      <c r="C52" s="321" t="s">
        <v>1093</v>
      </c>
      <c r="D52" s="322">
        <v>41</v>
      </c>
      <c r="E52" s="323" t="s">
        <v>1094</v>
      </c>
      <c r="F52" s="361">
        <v>1</v>
      </c>
      <c r="G52" s="353" t="s">
        <v>1095</v>
      </c>
      <c r="H52" s="354">
        <v>174</v>
      </c>
    </row>
    <row r="53" spans="1:8" ht="19.5" customHeight="1">
      <c r="A53" s="326" t="s">
        <v>1096</v>
      </c>
      <c r="B53" s="320">
        <v>73</v>
      </c>
      <c r="C53" s="321" t="s">
        <v>1097</v>
      </c>
      <c r="D53" s="337">
        <v>1</v>
      </c>
      <c r="E53" s="323" t="s">
        <v>1098</v>
      </c>
      <c r="F53" s="324">
        <v>7</v>
      </c>
      <c r="G53" s="338"/>
      <c r="H53" s="362"/>
    </row>
    <row r="54" spans="1:8" ht="19.5" customHeight="1" thickBot="1">
      <c r="A54" s="363" t="s">
        <v>1099</v>
      </c>
      <c r="B54" s="341">
        <v>9</v>
      </c>
      <c r="C54" s="342" t="s">
        <v>1100</v>
      </c>
      <c r="D54" s="343">
        <v>0</v>
      </c>
      <c r="E54" s="344" t="s">
        <v>1101</v>
      </c>
      <c r="F54" s="345">
        <v>1</v>
      </c>
      <c r="G54" s="346"/>
      <c r="H54" s="347"/>
    </row>
    <row r="55" spans="1:8" ht="14.25" thickTop="1">
      <c r="A55" s="82"/>
      <c r="B55" s="83"/>
      <c r="C55" s="82"/>
      <c r="D55" s="83"/>
      <c r="E55" s="82"/>
      <c r="F55" s="83"/>
      <c r="G55" s="394" t="s">
        <v>1102</v>
      </c>
      <c r="H55" s="394"/>
    </row>
  </sheetData>
  <mergeCells count="2">
    <mergeCell ref="A3:H3"/>
    <mergeCell ref="G55:H55"/>
  </mergeCells>
  <phoneticPr fontId="3"/>
  <pageMargins left="0.78700000000000003" right="0.78700000000000003" top="0.98399999999999999" bottom="0.98399999999999999" header="0.51200000000000001" footer="0.51200000000000001"/>
  <pageSetup paperSize="9" scale="6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P119"/>
  <sheetViews>
    <sheetView zoomScaleNormal="100" zoomScaleSheetLayoutView="75" workbookViewId="0">
      <selection activeCell="K11" sqref="K11"/>
    </sheetView>
  </sheetViews>
  <sheetFormatPr defaultRowHeight="13.5"/>
  <cols>
    <col min="1" max="1" width="10.5" customWidth="1"/>
    <col min="2" max="2" width="7.75" customWidth="1"/>
    <col min="3" max="3" width="7.125" customWidth="1"/>
    <col min="4" max="4" width="9.625" customWidth="1"/>
    <col min="5" max="6" width="7.125" customWidth="1"/>
    <col min="7" max="12" width="6.375" customWidth="1"/>
    <col min="13" max="13" width="7" customWidth="1"/>
    <col min="14" max="14" width="6.875" customWidth="1"/>
    <col min="15" max="15" width="6.375" customWidth="1"/>
    <col min="17" max="17" width="5.375" customWidth="1"/>
  </cols>
  <sheetData>
    <row r="1" spans="1:16">
      <c r="A1" s="259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6" ht="7.5" customHeight="1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</row>
    <row r="3" spans="1:16" ht="17.25" customHeight="1">
      <c r="A3" s="405" t="s">
        <v>823</v>
      </c>
      <c r="B3" s="406"/>
      <c r="C3" s="406"/>
      <c r="D3" s="406"/>
      <c r="E3" s="406"/>
      <c r="F3" s="406"/>
      <c r="G3" s="406"/>
      <c r="H3" s="406"/>
      <c r="I3" s="406"/>
      <c r="J3" s="406"/>
      <c r="K3" s="406"/>
      <c r="L3" s="406"/>
      <c r="M3" s="406"/>
      <c r="N3" s="406"/>
      <c r="O3" s="406"/>
      <c r="P3" s="406"/>
    </row>
    <row r="4" spans="1:16" ht="17.25" customHeight="1" thickBo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261" t="s">
        <v>824</v>
      </c>
      <c r="P4" s="262" t="s">
        <v>825</v>
      </c>
    </row>
    <row r="5" spans="1:16" ht="17.25" customHeight="1">
      <c r="A5" s="388"/>
      <c r="B5" s="263" t="s">
        <v>826</v>
      </c>
      <c r="C5" s="264"/>
      <c r="D5" s="265"/>
      <c r="E5" s="265"/>
      <c r="F5" s="264"/>
      <c r="G5" s="265"/>
      <c r="H5" s="264"/>
      <c r="I5" s="265"/>
      <c r="J5" s="264"/>
      <c r="K5" s="265"/>
      <c r="L5" s="265"/>
      <c r="M5" s="265"/>
      <c r="N5" s="265"/>
      <c r="O5" s="264"/>
      <c r="P5" s="266" t="s">
        <v>827</v>
      </c>
    </row>
    <row r="6" spans="1:16" ht="14.25" thickBot="1">
      <c r="A6" s="389"/>
      <c r="B6" s="267" t="s">
        <v>299</v>
      </c>
      <c r="C6" s="268" t="s">
        <v>300</v>
      </c>
      <c r="D6" s="269" t="s">
        <v>301</v>
      </c>
      <c r="E6" s="269" t="s">
        <v>302</v>
      </c>
      <c r="F6" s="268" t="s">
        <v>303</v>
      </c>
      <c r="G6" s="269" t="s">
        <v>304</v>
      </c>
      <c r="H6" s="268" t="s">
        <v>305</v>
      </c>
      <c r="I6" s="269" t="s">
        <v>307</v>
      </c>
      <c r="J6" s="269" t="s">
        <v>306</v>
      </c>
      <c r="K6" s="269" t="s">
        <v>309</v>
      </c>
      <c r="L6" s="269" t="s">
        <v>308</v>
      </c>
      <c r="M6" s="270" t="s">
        <v>310</v>
      </c>
      <c r="N6" s="271" t="s">
        <v>312</v>
      </c>
      <c r="O6" s="269" t="s">
        <v>311</v>
      </c>
      <c r="P6" s="272" t="s">
        <v>828</v>
      </c>
    </row>
    <row r="7" spans="1:16" ht="17.25" customHeight="1" thickBot="1">
      <c r="A7" s="273" t="s">
        <v>314</v>
      </c>
      <c r="B7" s="274">
        <f t="shared" ref="B7:P7" si="0">B8+SUM(B27:B58)</f>
        <v>167601</v>
      </c>
      <c r="C7" s="275">
        <f t="shared" si="0"/>
        <v>47697</v>
      </c>
      <c r="D7" s="275">
        <f t="shared" si="0"/>
        <v>34742</v>
      </c>
      <c r="E7" s="275">
        <f t="shared" si="0"/>
        <v>18802</v>
      </c>
      <c r="F7" s="275">
        <f t="shared" si="0"/>
        <v>13756</v>
      </c>
      <c r="G7" s="275">
        <f t="shared" si="0"/>
        <v>8783</v>
      </c>
      <c r="H7" s="275">
        <f t="shared" si="0"/>
        <v>5541</v>
      </c>
      <c r="I7" s="275">
        <f t="shared" si="0"/>
        <v>5202</v>
      </c>
      <c r="J7" s="275">
        <f t="shared" si="0"/>
        <v>4421</v>
      </c>
      <c r="K7" s="275">
        <f t="shared" si="0"/>
        <v>3028</v>
      </c>
      <c r="L7" s="275">
        <f t="shared" si="0"/>
        <v>1943</v>
      </c>
      <c r="M7" s="275">
        <f t="shared" si="0"/>
        <v>1529</v>
      </c>
      <c r="N7" s="275">
        <f t="shared" si="0"/>
        <v>1635</v>
      </c>
      <c r="O7" s="275">
        <f t="shared" si="0"/>
        <v>1417</v>
      </c>
      <c r="P7" s="276">
        <f t="shared" si="0"/>
        <v>19105</v>
      </c>
    </row>
    <row r="8" spans="1:16" ht="17.25" customHeight="1" thickBot="1">
      <c r="A8" s="277" t="s">
        <v>315</v>
      </c>
      <c r="B8" s="274">
        <f t="shared" ref="B8:P8" si="1">SUM(B9:B26)</f>
        <v>74349</v>
      </c>
      <c r="C8" s="275">
        <f t="shared" si="1"/>
        <v>27889</v>
      </c>
      <c r="D8" s="275">
        <f t="shared" si="1"/>
        <v>16171</v>
      </c>
      <c r="E8" s="275">
        <f t="shared" si="1"/>
        <v>7183</v>
      </c>
      <c r="F8" s="275">
        <f t="shared" si="1"/>
        <v>3695</v>
      </c>
      <c r="G8" s="275">
        <f t="shared" si="1"/>
        <v>1708</v>
      </c>
      <c r="H8" s="275">
        <f t="shared" si="1"/>
        <v>2703</v>
      </c>
      <c r="I8" s="275">
        <f t="shared" si="1"/>
        <v>1613</v>
      </c>
      <c r="J8" s="275">
        <f t="shared" si="1"/>
        <v>1461</v>
      </c>
      <c r="K8" s="275">
        <f t="shared" si="1"/>
        <v>1250</v>
      </c>
      <c r="L8" s="275">
        <f t="shared" si="1"/>
        <v>1037</v>
      </c>
      <c r="M8" s="275">
        <f t="shared" si="1"/>
        <v>377</v>
      </c>
      <c r="N8" s="275">
        <f t="shared" si="1"/>
        <v>691</v>
      </c>
      <c r="O8" s="275">
        <f t="shared" si="1"/>
        <v>109</v>
      </c>
      <c r="P8" s="276">
        <f t="shared" si="1"/>
        <v>8462</v>
      </c>
    </row>
    <row r="9" spans="1:16" ht="17.25" customHeight="1">
      <c r="A9" s="278" t="s">
        <v>316</v>
      </c>
      <c r="B9" s="279">
        <f t="shared" ref="B9:B58" si="2">SUM(C9:P9)</f>
        <v>9148</v>
      </c>
      <c r="C9" s="280">
        <v>2396</v>
      </c>
      <c r="D9" s="281">
        <v>1944</v>
      </c>
      <c r="E9" s="281">
        <v>1031</v>
      </c>
      <c r="F9" s="281">
        <v>1571</v>
      </c>
      <c r="G9" s="281">
        <v>528</v>
      </c>
      <c r="H9" s="281">
        <v>131</v>
      </c>
      <c r="I9" s="280">
        <v>87</v>
      </c>
      <c r="J9" s="280">
        <v>121</v>
      </c>
      <c r="K9" s="280">
        <v>211</v>
      </c>
      <c r="L9" s="280">
        <v>41</v>
      </c>
      <c r="M9" s="280">
        <v>4</v>
      </c>
      <c r="N9" s="281">
        <v>89</v>
      </c>
      <c r="O9" s="281">
        <v>0</v>
      </c>
      <c r="P9" s="282">
        <v>994</v>
      </c>
    </row>
    <row r="10" spans="1:16" ht="17.25" customHeight="1">
      <c r="A10" s="283" t="s">
        <v>317</v>
      </c>
      <c r="B10" s="284">
        <f t="shared" si="2"/>
        <v>4526</v>
      </c>
      <c r="C10" s="285">
        <v>1882</v>
      </c>
      <c r="D10" s="286">
        <v>1168</v>
      </c>
      <c r="E10" s="286">
        <v>400</v>
      </c>
      <c r="F10" s="286">
        <v>93</v>
      </c>
      <c r="G10" s="286">
        <v>41</v>
      </c>
      <c r="H10" s="286">
        <v>133</v>
      </c>
      <c r="I10" s="285">
        <v>34</v>
      </c>
      <c r="J10" s="285">
        <v>65</v>
      </c>
      <c r="K10" s="285">
        <v>80</v>
      </c>
      <c r="L10" s="285">
        <v>52</v>
      </c>
      <c r="M10" s="285">
        <v>13</v>
      </c>
      <c r="N10" s="286">
        <v>66</v>
      </c>
      <c r="O10" s="286">
        <v>2</v>
      </c>
      <c r="P10" s="287">
        <v>497</v>
      </c>
    </row>
    <row r="11" spans="1:16" ht="17.25" customHeight="1">
      <c r="A11" s="283" t="s">
        <v>318</v>
      </c>
      <c r="B11" s="284">
        <f t="shared" si="2"/>
        <v>2722</v>
      </c>
      <c r="C11" s="285">
        <v>1311</v>
      </c>
      <c r="D11" s="286">
        <v>682</v>
      </c>
      <c r="E11" s="286">
        <v>213</v>
      </c>
      <c r="F11" s="286">
        <v>22</v>
      </c>
      <c r="G11" s="286">
        <v>40</v>
      </c>
      <c r="H11" s="286">
        <v>58</v>
      </c>
      <c r="I11" s="285">
        <v>8</v>
      </c>
      <c r="J11" s="285">
        <v>50</v>
      </c>
      <c r="K11" s="285">
        <v>31</v>
      </c>
      <c r="L11" s="285">
        <v>36</v>
      </c>
      <c r="M11" s="285">
        <v>0</v>
      </c>
      <c r="N11" s="286">
        <v>27</v>
      </c>
      <c r="O11" s="286">
        <v>0</v>
      </c>
      <c r="P11" s="287">
        <v>244</v>
      </c>
    </row>
    <row r="12" spans="1:16" ht="17.25" customHeight="1">
      <c r="A12" s="283" t="s">
        <v>319</v>
      </c>
      <c r="B12" s="284">
        <f t="shared" si="2"/>
        <v>15139</v>
      </c>
      <c r="C12" s="285">
        <v>7218</v>
      </c>
      <c r="D12" s="286">
        <v>2920</v>
      </c>
      <c r="E12" s="286">
        <v>970</v>
      </c>
      <c r="F12" s="286">
        <v>171</v>
      </c>
      <c r="G12" s="286">
        <v>45</v>
      </c>
      <c r="H12" s="286">
        <v>930</v>
      </c>
      <c r="I12" s="285">
        <v>33</v>
      </c>
      <c r="J12" s="285">
        <v>259</v>
      </c>
      <c r="K12" s="285">
        <v>328</v>
      </c>
      <c r="L12" s="285">
        <v>470</v>
      </c>
      <c r="M12" s="285">
        <v>25</v>
      </c>
      <c r="N12" s="286">
        <v>54</v>
      </c>
      <c r="O12" s="286">
        <v>1</v>
      </c>
      <c r="P12" s="287">
        <v>1715</v>
      </c>
    </row>
    <row r="13" spans="1:16" ht="17.25" customHeight="1">
      <c r="A13" s="283" t="s">
        <v>320</v>
      </c>
      <c r="B13" s="284">
        <f t="shared" si="2"/>
        <v>7049</v>
      </c>
      <c r="C13" s="285">
        <v>2810</v>
      </c>
      <c r="D13" s="286">
        <v>2033</v>
      </c>
      <c r="E13" s="286">
        <v>1038</v>
      </c>
      <c r="F13" s="286">
        <v>27</v>
      </c>
      <c r="G13" s="286">
        <v>66</v>
      </c>
      <c r="H13" s="286">
        <v>113</v>
      </c>
      <c r="I13" s="285">
        <v>49</v>
      </c>
      <c r="J13" s="285">
        <v>246</v>
      </c>
      <c r="K13" s="285">
        <v>34</v>
      </c>
      <c r="L13" s="285">
        <v>46</v>
      </c>
      <c r="M13" s="285">
        <v>9</v>
      </c>
      <c r="N13" s="286">
        <v>54</v>
      </c>
      <c r="O13" s="286">
        <v>3</v>
      </c>
      <c r="P13" s="287">
        <v>521</v>
      </c>
    </row>
    <row r="14" spans="1:16" ht="17.25" customHeight="1">
      <c r="A14" s="283" t="s">
        <v>321</v>
      </c>
      <c r="B14" s="284">
        <f t="shared" si="2"/>
        <v>2123</v>
      </c>
      <c r="C14" s="285">
        <v>708</v>
      </c>
      <c r="D14" s="286">
        <v>572</v>
      </c>
      <c r="E14" s="286">
        <v>302</v>
      </c>
      <c r="F14" s="286">
        <v>77</v>
      </c>
      <c r="G14" s="286">
        <v>23</v>
      </c>
      <c r="H14" s="286">
        <v>68</v>
      </c>
      <c r="I14" s="285">
        <v>43</v>
      </c>
      <c r="J14" s="285">
        <v>62</v>
      </c>
      <c r="K14" s="285">
        <v>15</v>
      </c>
      <c r="L14" s="285">
        <v>30</v>
      </c>
      <c r="M14" s="285">
        <v>0</v>
      </c>
      <c r="N14" s="286">
        <v>24</v>
      </c>
      <c r="O14" s="286">
        <v>1</v>
      </c>
      <c r="P14" s="287">
        <v>198</v>
      </c>
    </row>
    <row r="15" spans="1:16" ht="17.25" customHeight="1">
      <c r="A15" s="283" t="s">
        <v>322</v>
      </c>
      <c r="B15" s="284">
        <f t="shared" si="2"/>
        <v>3862</v>
      </c>
      <c r="C15" s="285">
        <v>1904</v>
      </c>
      <c r="D15" s="286">
        <v>783</v>
      </c>
      <c r="E15" s="286">
        <v>358</v>
      </c>
      <c r="F15" s="286">
        <v>32</v>
      </c>
      <c r="G15" s="286">
        <v>3</v>
      </c>
      <c r="H15" s="286">
        <v>98</v>
      </c>
      <c r="I15" s="285">
        <v>41</v>
      </c>
      <c r="J15" s="285">
        <v>65</v>
      </c>
      <c r="K15" s="285">
        <v>112</v>
      </c>
      <c r="L15" s="285">
        <v>32</v>
      </c>
      <c r="M15" s="285">
        <v>16</v>
      </c>
      <c r="N15" s="286">
        <v>62</v>
      </c>
      <c r="O15" s="286">
        <v>12</v>
      </c>
      <c r="P15" s="287">
        <v>344</v>
      </c>
    </row>
    <row r="16" spans="1:16" ht="17.25" customHeight="1">
      <c r="A16" s="283" t="s">
        <v>323</v>
      </c>
      <c r="B16" s="284">
        <f t="shared" si="2"/>
        <v>2205</v>
      </c>
      <c r="C16" s="285">
        <v>790</v>
      </c>
      <c r="D16" s="286">
        <v>498</v>
      </c>
      <c r="E16" s="286">
        <v>286</v>
      </c>
      <c r="F16" s="286">
        <v>22</v>
      </c>
      <c r="G16" s="286">
        <v>32</v>
      </c>
      <c r="H16" s="286">
        <v>75</v>
      </c>
      <c r="I16" s="285">
        <v>76</v>
      </c>
      <c r="J16" s="285">
        <v>63</v>
      </c>
      <c r="K16" s="285">
        <v>4</v>
      </c>
      <c r="L16" s="285">
        <v>20</v>
      </c>
      <c r="M16" s="285">
        <v>82</v>
      </c>
      <c r="N16" s="286">
        <v>24</v>
      </c>
      <c r="O16" s="286">
        <v>10</v>
      </c>
      <c r="P16" s="287">
        <v>223</v>
      </c>
    </row>
    <row r="17" spans="1:16" ht="17.25" customHeight="1">
      <c r="A17" s="283" t="s">
        <v>324</v>
      </c>
      <c r="B17" s="284">
        <f t="shared" si="2"/>
        <v>3465</v>
      </c>
      <c r="C17" s="285">
        <v>1409</v>
      </c>
      <c r="D17" s="286">
        <v>726</v>
      </c>
      <c r="E17" s="286">
        <v>299</v>
      </c>
      <c r="F17" s="286">
        <v>383</v>
      </c>
      <c r="G17" s="286">
        <v>163</v>
      </c>
      <c r="H17" s="286">
        <v>98</v>
      </c>
      <c r="I17" s="285">
        <v>11</v>
      </c>
      <c r="J17" s="285">
        <v>54</v>
      </c>
      <c r="K17" s="285">
        <v>42</v>
      </c>
      <c r="L17" s="285">
        <v>26</v>
      </c>
      <c r="M17" s="285">
        <v>2</v>
      </c>
      <c r="N17" s="286">
        <v>25</v>
      </c>
      <c r="O17" s="286">
        <v>1</v>
      </c>
      <c r="P17" s="287">
        <v>226</v>
      </c>
    </row>
    <row r="18" spans="1:16" ht="17.25" customHeight="1">
      <c r="A18" s="283" t="s">
        <v>325</v>
      </c>
      <c r="B18" s="284">
        <f t="shared" si="2"/>
        <v>2674</v>
      </c>
      <c r="C18" s="285">
        <v>699</v>
      </c>
      <c r="D18" s="286">
        <v>481</v>
      </c>
      <c r="E18" s="286">
        <v>207</v>
      </c>
      <c r="F18" s="286">
        <v>269</v>
      </c>
      <c r="G18" s="286">
        <v>434</v>
      </c>
      <c r="H18" s="286">
        <v>108</v>
      </c>
      <c r="I18" s="285">
        <v>86</v>
      </c>
      <c r="J18" s="285">
        <v>50</v>
      </c>
      <c r="K18" s="285">
        <v>22</v>
      </c>
      <c r="L18" s="285">
        <v>25</v>
      </c>
      <c r="M18" s="285">
        <v>2</v>
      </c>
      <c r="N18" s="286">
        <v>36</v>
      </c>
      <c r="O18" s="286">
        <v>0</v>
      </c>
      <c r="P18" s="287">
        <v>255</v>
      </c>
    </row>
    <row r="19" spans="1:16" ht="17.25" customHeight="1">
      <c r="A19" s="283" t="s">
        <v>326</v>
      </c>
      <c r="B19" s="284">
        <f t="shared" si="2"/>
        <v>5156</v>
      </c>
      <c r="C19" s="285">
        <v>1422</v>
      </c>
      <c r="D19" s="286">
        <v>1226</v>
      </c>
      <c r="E19" s="286">
        <v>505</v>
      </c>
      <c r="F19" s="286">
        <v>164</v>
      </c>
      <c r="G19" s="286">
        <v>52</v>
      </c>
      <c r="H19" s="286">
        <v>274</v>
      </c>
      <c r="I19" s="285">
        <v>73</v>
      </c>
      <c r="J19" s="285">
        <v>121</v>
      </c>
      <c r="K19" s="285">
        <v>100</v>
      </c>
      <c r="L19" s="285">
        <v>95</v>
      </c>
      <c r="M19" s="285">
        <v>0</v>
      </c>
      <c r="N19" s="286">
        <v>53</v>
      </c>
      <c r="O19" s="286">
        <v>2</v>
      </c>
      <c r="P19" s="287">
        <v>1069</v>
      </c>
    </row>
    <row r="20" spans="1:16" ht="17.25" customHeight="1">
      <c r="A20" s="283" t="s">
        <v>327</v>
      </c>
      <c r="B20" s="284">
        <f t="shared" si="2"/>
        <v>2390</v>
      </c>
      <c r="C20" s="285">
        <v>895</v>
      </c>
      <c r="D20" s="286">
        <v>423</v>
      </c>
      <c r="E20" s="286">
        <v>346</v>
      </c>
      <c r="F20" s="286">
        <v>203</v>
      </c>
      <c r="G20" s="286">
        <v>51</v>
      </c>
      <c r="H20" s="286">
        <v>57</v>
      </c>
      <c r="I20" s="285">
        <v>24</v>
      </c>
      <c r="J20" s="285">
        <v>46</v>
      </c>
      <c r="K20" s="285">
        <v>32</v>
      </c>
      <c r="L20" s="285">
        <v>18</v>
      </c>
      <c r="M20" s="285">
        <v>3</v>
      </c>
      <c r="N20" s="286">
        <v>34</v>
      </c>
      <c r="O20" s="286">
        <v>10</v>
      </c>
      <c r="P20" s="287">
        <v>248</v>
      </c>
    </row>
    <row r="21" spans="1:16" ht="17.25" customHeight="1">
      <c r="A21" s="283" t="s">
        <v>328</v>
      </c>
      <c r="B21" s="284">
        <f t="shared" si="2"/>
        <v>3515</v>
      </c>
      <c r="C21" s="285">
        <v>1037</v>
      </c>
      <c r="D21" s="286">
        <v>989</v>
      </c>
      <c r="E21" s="286">
        <v>217</v>
      </c>
      <c r="F21" s="286">
        <v>50</v>
      </c>
      <c r="G21" s="286">
        <v>38</v>
      </c>
      <c r="H21" s="286">
        <v>237</v>
      </c>
      <c r="I21" s="285">
        <v>13</v>
      </c>
      <c r="J21" s="285">
        <v>66</v>
      </c>
      <c r="K21" s="285">
        <v>53</v>
      </c>
      <c r="L21" s="285">
        <v>64</v>
      </c>
      <c r="M21" s="285">
        <v>2</v>
      </c>
      <c r="N21" s="286">
        <v>47</v>
      </c>
      <c r="O21" s="286">
        <v>1</v>
      </c>
      <c r="P21" s="287">
        <v>701</v>
      </c>
    </row>
    <row r="22" spans="1:16" ht="17.25" customHeight="1">
      <c r="A22" s="283" t="s">
        <v>329</v>
      </c>
      <c r="B22" s="284">
        <f t="shared" si="2"/>
        <v>2553</v>
      </c>
      <c r="C22" s="285">
        <v>487</v>
      </c>
      <c r="D22" s="286">
        <v>537</v>
      </c>
      <c r="E22" s="286">
        <v>272</v>
      </c>
      <c r="F22" s="286">
        <v>260</v>
      </c>
      <c r="G22" s="286">
        <v>27</v>
      </c>
      <c r="H22" s="286">
        <v>97</v>
      </c>
      <c r="I22" s="285">
        <v>45</v>
      </c>
      <c r="J22" s="285">
        <v>43</v>
      </c>
      <c r="K22" s="285">
        <v>66</v>
      </c>
      <c r="L22" s="285">
        <v>33</v>
      </c>
      <c r="M22" s="285">
        <v>1</v>
      </c>
      <c r="N22" s="286">
        <v>17</v>
      </c>
      <c r="O22" s="286">
        <v>2</v>
      </c>
      <c r="P22" s="287">
        <v>666</v>
      </c>
    </row>
    <row r="23" spans="1:16" ht="17.25" customHeight="1">
      <c r="A23" s="283" t="s">
        <v>330</v>
      </c>
      <c r="B23" s="284">
        <f t="shared" si="2"/>
        <v>3160</v>
      </c>
      <c r="C23" s="285">
        <v>1267</v>
      </c>
      <c r="D23" s="286">
        <v>538</v>
      </c>
      <c r="E23" s="286">
        <v>323</v>
      </c>
      <c r="F23" s="286">
        <v>265</v>
      </c>
      <c r="G23" s="286">
        <v>83</v>
      </c>
      <c r="H23" s="286">
        <v>110</v>
      </c>
      <c r="I23" s="285">
        <v>107</v>
      </c>
      <c r="J23" s="285">
        <v>55</v>
      </c>
      <c r="K23" s="285">
        <v>94</v>
      </c>
      <c r="L23" s="285">
        <v>20</v>
      </c>
      <c r="M23" s="285">
        <v>10</v>
      </c>
      <c r="N23" s="286">
        <v>38</v>
      </c>
      <c r="O23" s="286">
        <v>8</v>
      </c>
      <c r="P23" s="287">
        <v>242</v>
      </c>
    </row>
    <row r="24" spans="1:16" ht="17.25" customHeight="1">
      <c r="A24" s="283" t="s">
        <v>331</v>
      </c>
      <c r="B24" s="284">
        <f t="shared" si="2"/>
        <v>1003</v>
      </c>
      <c r="C24" s="285">
        <v>301</v>
      </c>
      <c r="D24" s="286">
        <v>256</v>
      </c>
      <c r="E24" s="286">
        <v>115</v>
      </c>
      <c r="F24" s="286">
        <v>31</v>
      </c>
      <c r="G24" s="286">
        <v>9</v>
      </c>
      <c r="H24" s="286">
        <v>60</v>
      </c>
      <c r="I24" s="285">
        <v>82</v>
      </c>
      <c r="J24" s="285">
        <v>27</v>
      </c>
      <c r="K24" s="285">
        <v>8</v>
      </c>
      <c r="L24" s="285">
        <v>16</v>
      </c>
      <c r="M24" s="285">
        <v>1</v>
      </c>
      <c r="N24" s="286">
        <v>4</v>
      </c>
      <c r="O24" s="286">
        <v>1</v>
      </c>
      <c r="P24" s="287">
        <v>92</v>
      </c>
    </row>
    <row r="25" spans="1:16" ht="17.25" customHeight="1">
      <c r="A25" s="283" t="s">
        <v>332</v>
      </c>
      <c r="B25" s="284">
        <f t="shared" si="2"/>
        <v>2343</v>
      </c>
      <c r="C25" s="285">
        <v>898</v>
      </c>
      <c r="D25" s="286">
        <v>196</v>
      </c>
      <c r="E25" s="286">
        <v>144</v>
      </c>
      <c r="F25" s="286">
        <v>37</v>
      </c>
      <c r="G25" s="286">
        <v>36</v>
      </c>
      <c r="H25" s="286">
        <v>34</v>
      </c>
      <c r="I25" s="285">
        <v>645</v>
      </c>
      <c r="J25" s="285">
        <v>31</v>
      </c>
      <c r="K25" s="285">
        <v>10</v>
      </c>
      <c r="L25" s="285">
        <v>5</v>
      </c>
      <c r="M25" s="285">
        <v>130</v>
      </c>
      <c r="N25" s="286">
        <v>15</v>
      </c>
      <c r="O25" s="286">
        <v>40</v>
      </c>
      <c r="P25" s="287">
        <v>122</v>
      </c>
    </row>
    <row r="26" spans="1:16" ht="17.25" customHeight="1" thickBot="1">
      <c r="A26" s="288" t="s">
        <v>333</v>
      </c>
      <c r="B26" s="289">
        <f t="shared" si="2"/>
        <v>1316</v>
      </c>
      <c r="C26" s="290">
        <v>455</v>
      </c>
      <c r="D26" s="291">
        <v>199</v>
      </c>
      <c r="E26" s="292">
        <v>157</v>
      </c>
      <c r="F26" s="292">
        <v>18</v>
      </c>
      <c r="G26" s="292">
        <v>37</v>
      </c>
      <c r="H26" s="292">
        <v>22</v>
      </c>
      <c r="I26" s="293">
        <v>156</v>
      </c>
      <c r="J26" s="293">
        <v>37</v>
      </c>
      <c r="K26" s="293">
        <v>8</v>
      </c>
      <c r="L26" s="293">
        <v>8</v>
      </c>
      <c r="M26" s="293">
        <v>77</v>
      </c>
      <c r="N26" s="293">
        <v>22</v>
      </c>
      <c r="O26" s="286">
        <v>15</v>
      </c>
      <c r="P26" s="287">
        <v>105</v>
      </c>
    </row>
    <row r="27" spans="1:16" ht="17.25" customHeight="1">
      <c r="A27" s="294" t="s">
        <v>540</v>
      </c>
      <c r="B27" s="295">
        <f t="shared" si="2"/>
        <v>30592</v>
      </c>
      <c r="C27" s="296">
        <v>8885</v>
      </c>
      <c r="D27" s="297">
        <v>9376</v>
      </c>
      <c r="E27" s="297">
        <v>3871</v>
      </c>
      <c r="F27" s="297">
        <v>1375</v>
      </c>
      <c r="G27" s="297">
        <v>608</v>
      </c>
      <c r="H27" s="297">
        <v>782</v>
      </c>
      <c r="I27" s="296">
        <v>512</v>
      </c>
      <c r="J27" s="296">
        <v>578</v>
      </c>
      <c r="K27" s="296">
        <v>990</v>
      </c>
      <c r="L27" s="296">
        <v>331</v>
      </c>
      <c r="M27" s="296">
        <v>34</v>
      </c>
      <c r="N27" s="296">
        <v>325</v>
      </c>
      <c r="O27" s="296">
        <v>12</v>
      </c>
      <c r="P27" s="298">
        <v>2913</v>
      </c>
    </row>
    <row r="28" spans="1:16" ht="17.25" customHeight="1">
      <c r="A28" s="299" t="s">
        <v>541</v>
      </c>
      <c r="B28" s="300">
        <f t="shared" si="2"/>
        <v>4942</v>
      </c>
      <c r="C28" s="301">
        <v>695</v>
      </c>
      <c r="D28" s="302">
        <v>1061</v>
      </c>
      <c r="E28" s="301">
        <v>1197</v>
      </c>
      <c r="F28" s="301">
        <v>436</v>
      </c>
      <c r="G28" s="301">
        <v>405</v>
      </c>
      <c r="H28" s="301">
        <v>443</v>
      </c>
      <c r="I28" s="303">
        <v>106</v>
      </c>
      <c r="J28" s="303">
        <v>103</v>
      </c>
      <c r="K28" s="303">
        <v>13</v>
      </c>
      <c r="L28" s="303">
        <v>31</v>
      </c>
      <c r="M28" s="303">
        <v>10</v>
      </c>
      <c r="N28" s="301">
        <v>52</v>
      </c>
      <c r="O28" s="301">
        <v>1</v>
      </c>
      <c r="P28" s="304">
        <v>389</v>
      </c>
    </row>
    <row r="29" spans="1:16" ht="17.25" customHeight="1">
      <c r="A29" s="299" t="s">
        <v>542</v>
      </c>
      <c r="B29" s="300">
        <f t="shared" si="2"/>
        <v>4906</v>
      </c>
      <c r="C29" s="301">
        <v>633</v>
      </c>
      <c r="D29" s="302">
        <v>499</v>
      </c>
      <c r="E29" s="301">
        <v>695</v>
      </c>
      <c r="F29" s="301">
        <v>1245</v>
      </c>
      <c r="G29" s="301">
        <v>248</v>
      </c>
      <c r="H29" s="301">
        <v>67</v>
      </c>
      <c r="I29" s="303">
        <v>163</v>
      </c>
      <c r="J29" s="303">
        <v>126</v>
      </c>
      <c r="K29" s="303">
        <v>20</v>
      </c>
      <c r="L29" s="303">
        <v>10</v>
      </c>
      <c r="M29" s="303">
        <v>244</v>
      </c>
      <c r="N29" s="301">
        <v>57</v>
      </c>
      <c r="O29" s="301">
        <v>211</v>
      </c>
      <c r="P29" s="304">
        <v>688</v>
      </c>
    </row>
    <row r="30" spans="1:16" ht="17.25" customHeight="1">
      <c r="A30" s="299" t="s">
        <v>543</v>
      </c>
      <c r="B30" s="300">
        <f t="shared" si="2"/>
        <v>1210</v>
      </c>
      <c r="C30" s="301">
        <v>196</v>
      </c>
      <c r="D30" s="302">
        <v>381</v>
      </c>
      <c r="E30" s="301">
        <v>82</v>
      </c>
      <c r="F30" s="301">
        <v>20</v>
      </c>
      <c r="G30" s="301">
        <v>11</v>
      </c>
      <c r="H30" s="301">
        <v>172</v>
      </c>
      <c r="I30" s="303">
        <v>9</v>
      </c>
      <c r="J30" s="303">
        <v>27</v>
      </c>
      <c r="K30" s="303">
        <v>8</v>
      </c>
      <c r="L30" s="303">
        <v>65</v>
      </c>
      <c r="M30" s="303">
        <v>0</v>
      </c>
      <c r="N30" s="301">
        <v>13</v>
      </c>
      <c r="O30" s="301">
        <v>2</v>
      </c>
      <c r="P30" s="304">
        <v>224</v>
      </c>
    </row>
    <row r="31" spans="1:16" ht="17.25" customHeight="1">
      <c r="A31" s="299" t="s">
        <v>544</v>
      </c>
      <c r="B31" s="300">
        <f t="shared" si="2"/>
        <v>6292</v>
      </c>
      <c r="C31" s="301">
        <v>983</v>
      </c>
      <c r="D31" s="302">
        <v>911</v>
      </c>
      <c r="E31" s="301">
        <v>452</v>
      </c>
      <c r="F31" s="301">
        <v>974</v>
      </c>
      <c r="G31" s="301">
        <v>861</v>
      </c>
      <c r="H31" s="301">
        <v>208</v>
      </c>
      <c r="I31" s="303">
        <v>364</v>
      </c>
      <c r="J31" s="303">
        <v>252</v>
      </c>
      <c r="K31" s="303">
        <v>51</v>
      </c>
      <c r="L31" s="303">
        <v>110</v>
      </c>
      <c r="M31" s="303">
        <v>47</v>
      </c>
      <c r="N31" s="301">
        <v>88</v>
      </c>
      <c r="O31" s="301">
        <v>28</v>
      </c>
      <c r="P31" s="304">
        <v>963</v>
      </c>
    </row>
    <row r="32" spans="1:16" ht="17.25" customHeight="1">
      <c r="A32" s="299" t="s">
        <v>545</v>
      </c>
      <c r="B32" s="300">
        <f t="shared" si="2"/>
        <v>1796</v>
      </c>
      <c r="C32" s="301">
        <v>460</v>
      </c>
      <c r="D32" s="302">
        <v>386</v>
      </c>
      <c r="E32" s="301">
        <v>333</v>
      </c>
      <c r="F32" s="301">
        <v>267</v>
      </c>
      <c r="G32" s="301">
        <v>45</v>
      </c>
      <c r="H32" s="301">
        <v>46</v>
      </c>
      <c r="I32" s="303">
        <v>27</v>
      </c>
      <c r="J32" s="303">
        <v>35</v>
      </c>
      <c r="K32" s="303">
        <v>4</v>
      </c>
      <c r="L32" s="303">
        <v>27</v>
      </c>
      <c r="M32" s="303">
        <v>1</v>
      </c>
      <c r="N32" s="301">
        <v>20</v>
      </c>
      <c r="O32" s="301">
        <v>3</v>
      </c>
      <c r="P32" s="304">
        <v>142</v>
      </c>
    </row>
    <row r="33" spans="1:16" ht="17.25" customHeight="1">
      <c r="A33" s="299" t="s">
        <v>546</v>
      </c>
      <c r="B33" s="300">
        <f t="shared" si="2"/>
        <v>1545</v>
      </c>
      <c r="C33" s="301">
        <v>315</v>
      </c>
      <c r="D33" s="302">
        <v>372</v>
      </c>
      <c r="E33" s="301">
        <v>246</v>
      </c>
      <c r="F33" s="301">
        <v>126</v>
      </c>
      <c r="G33" s="301">
        <v>42</v>
      </c>
      <c r="H33" s="301">
        <v>86</v>
      </c>
      <c r="I33" s="303">
        <v>19</v>
      </c>
      <c r="J33" s="303">
        <v>39</v>
      </c>
      <c r="K33" s="303">
        <v>13</v>
      </c>
      <c r="L33" s="303">
        <v>49</v>
      </c>
      <c r="M33" s="303">
        <v>10</v>
      </c>
      <c r="N33" s="301">
        <v>29</v>
      </c>
      <c r="O33" s="301">
        <v>0</v>
      </c>
      <c r="P33" s="304">
        <v>199</v>
      </c>
    </row>
    <row r="34" spans="1:16" ht="17.25" customHeight="1">
      <c r="A34" s="299" t="s">
        <v>547</v>
      </c>
      <c r="B34" s="300">
        <f t="shared" si="2"/>
        <v>402</v>
      </c>
      <c r="C34" s="301">
        <v>49</v>
      </c>
      <c r="D34" s="302">
        <v>121</v>
      </c>
      <c r="E34" s="301">
        <v>47</v>
      </c>
      <c r="F34" s="301">
        <v>4</v>
      </c>
      <c r="G34" s="301">
        <v>3</v>
      </c>
      <c r="H34" s="301">
        <v>71</v>
      </c>
      <c r="I34" s="303">
        <v>0</v>
      </c>
      <c r="J34" s="303">
        <v>10</v>
      </c>
      <c r="K34" s="303">
        <v>2</v>
      </c>
      <c r="L34" s="303">
        <v>20</v>
      </c>
      <c r="M34" s="303">
        <v>1</v>
      </c>
      <c r="N34" s="301">
        <v>1</v>
      </c>
      <c r="O34" s="301">
        <v>0</v>
      </c>
      <c r="P34" s="304">
        <v>73</v>
      </c>
    </row>
    <row r="35" spans="1:16" ht="17.25" customHeight="1">
      <c r="A35" s="299" t="s">
        <v>548</v>
      </c>
      <c r="B35" s="300">
        <f t="shared" si="2"/>
        <v>10719</v>
      </c>
      <c r="C35" s="301">
        <v>3097</v>
      </c>
      <c r="D35" s="302">
        <v>2018</v>
      </c>
      <c r="E35" s="301">
        <v>1703</v>
      </c>
      <c r="F35" s="301">
        <v>537</v>
      </c>
      <c r="G35" s="301">
        <v>314</v>
      </c>
      <c r="H35" s="301">
        <v>302</v>
      </c>
      <c r="I35" s="303">
        <v>219</v>
      </c>
      <c r="J35" s="303">
        <v>372</v>
      </c>
      <c r="K35" s="303">
        <v>187</v>
      </c>
      <c r="L35" s="303">
        <v>89</v>
      </c>
      <c r="M35" s="303">
        <v>286</v>
      </c>
      <c r="N35" s="301">
        <v>119</v>
      </c>
      <c r="O35" s="301">
        <v>137</v>
      </c>
      <c r="P35" s="304">
        <v>1339</v>
      </c>
    </row>
    <row r="36" spans="1:16" ht="17.25" customHeight="1">
      <c r="A36" s="299" t="s">
        <v>549</v>
      </c>
      <c r="B36" s="300">
        <f t="shared" si="2"/>
        <v>229</v>
      </c>
      <c r="C36" s="301">
        <v>45</v>
      </c>
      <c r="D36" s="302">
        <v>50</v>
      </c>
      <c r="E36" s="301">
        <v>50</v>
      </c>
      <c r="F36" s="301">
        <v>2</v>
      </c>
      <c r="G36" s="301">
        <v>0</v>
      </c>
      <c r="H36" s="301">
        <v>22</v>
      </c>
      <c r="I36" s="303">
        <v>1</v>
      </c>
      <c r="J36" s="303">
        <v>3</v>
      </c>
      <c r="K36" s="303">
        <v>0</v>
      </c>
      <c r="L36" s="303">
        <v>2</v>
      </c>
      <c r="M36" s="303">
        <v>0</v>
      </c>
      <c r="N36" s="301">
        <v>31</v>
      </c>
      <c r="O36" s="301">
        <v>0</v>
      </c>
      <c r="P36" s="304">
        <v>23</v>
      </c>
    </row>
    <row r="37" spans="1:16" ht="17.25" customHeight="1">
      <c r="A37" s="299" t="s">
        <v>550</v>
      </c>
      <c r="B37" s="300">
        <f t="shared" si="2"/>
        <v>3576</v>
      </c>
      <c r="C37" s="301">
        <v>598</v>
      </c>
      <c r="D37" s="302">
        <v>237</v>
      </c>
      <c r="E37" s="301">
        <v>142</v>
      </c>
      <c r="F37" s="301">
        <v>920</v>
      </c>
      <c r="G37" s="301">
        <v>443</v>
      </c>
      <c r="H37" s="301">
        <v>46</v>
      </c>
      <c r="I37" s="303">
        <v>309</v>
      </c>
      <c r="J37" s="303">
        <v>66</v>
      </c>
      <c r="K37" s="303">
        <v>12</v>
      </c>
      <c r="L37" s="303">
        <v>19</v>
      </c>
      <c r="M37" s="303">
        <v>85</v>
      </c>
      <c r="N37" s="301">
        <v>25</v>
      </c>
      <c r="O37" s="301">
        <v>158</v>
      </c>
      <c r="P37" s="304">
        <v>516</v>
      </c>
    </row>
    <row r="38" spans="1:16" ht="17.25" customHeight="1">
      <c r="A38" s="299" t="s">
        <v>551</v>
      </c>
      <c r="B38" s="300">
        <f t="shared" si="2"/>
        <v>5777</v>
      </c>
      <c r="C38" s="301">
        <v>906</v>
      </c>
      <c r="D38" s="302">
        <v>584</v>
      </c>
      <c r="E38" s="301">
        <v>527</v>
      </c>
      <c r="F38" s="301">
        <v>661</v>
      </c>
      <c r="G38" s="301">
        <v>1032</v>
      </c>
      <c r="H38" s="301">
        <v>72</v>
      </c>
      <c r="I38" s="303">
        <v>570</v>
      </c>
      <c r="J38" s="303">
        <v>171</v>
      </c>
      <c r="K38" s="303">
        <v>170</v>
      </c>
      <c r="L38" s="303">
        <v>22</v>
      </c>
      <c r="M38" s="303">
        <v>92</v>
      </c>
      <c r="N38" s="301">
        <v>23</v>
      </c>
      <c r="O38" s="301">
        <v>234</v>
      </c>
      <c r="P38" s="305">
        <v>713</v>
      </c>
    </row>
    <row r="39" spans="1:16" ht="17.25" customHeight="1">
      <c r="A39" s="299" t="s">
        <v>552</v>
      </c>
      <c r="B39" s="300">
        <f t="shared" si="2"/>
        <v>6551</v>
      </c>
      <c r="C39" s="301">
        <v>1048</v>
      </c>
      <c r="D39" s="302">
        <v>1095</v>
      </c>
      <c r="E39" s="301">
        <v>829</v>
      </c>
      <c r="F39" s="301">
        <v>409</v>
      </c>
      <c r="G39" s="301">
        <v>1263</v>
      </c>
      <c r="H39" s="301">
        <v>131</v>
      </c>
      <c r="I39" s="303">
        <v>482</v>
      </c>
      <c r="J39" s="303">
        <v>223</v>
      </c>
      <c r="K39" s="303">
        <v>81</v>
      </c>
      <c r="L39" s="303">
        <v>21</v>
      </c>
      <c r="M39" s="303">
        <v>160</v>
      </c>
      <c r="N39" s="301">
        <v>26</v>
      </c>
      <c r="O39" s="301">
        <v>140</v>
      </c>
      <c r="P39" s="304">
        <v>643</v>
      </c>
    </row>
    <row r="40" spans="1:16" ht="17.25" customHeight="1">
      <c r="A40" s="299" t="s">
        <v>553</v>
      </c>
      <c r="B40" s="300">
        <f t="shared" si="2"/>
        <v>1532</v>
      </c>
      <c r="C40" s="301">
        <v>355</v>
      </c>
      <c r="D40" s="302">
        <v>140</v>
      </c>
      <c r="E40" s="301">
        <v>192</v>
      </c>
      <c r="F40" s="301">
        <v>235</v>
      </c>
      <c r="G40" s="301">
        <v>91</v>
      </c>
      <c r="H40" s="301">
        <v>33</v>
      </c>
      <c r="I40" s="303">
        <v>195</v>
      </c>
      <c r="J40" s="303">
        <v>44</v>
      </c>
      <c r="K40" s="303">
        <v>30</v>
      </c>
      <c r="L40" s="303">
        <v>10</v>
      </c>
      <c r="M40" s="303">
        <v>14</v>
      </c>
      <c r="N40" s="301">
        <v>3</v>
      </c>
      <c r="O40" s="301">
        <v>8</v>
      </c>
      <c r="P40" s="304">
        <v>182</v>
      </c>
    </row>
    <row r="41" spans="1:16" ht="17.25" customHeight="1">
      <c r="A41" s="299" t="s">
        <v>554</v>
      </c>
      <c r="B41" s="300">
        <f t="shared" si="2"/>
        <v>2052</v>
      </c>
      <c r="C41" s="301">
        <v>345</v>
      </c>
      <c r="D41" s="302">
        <v>304</v>
      </c>
      <c r="E41" s="301">
        <v>178</v>
      </c>
      <c r="F41" s="301">
        <v>211</v>
      </c>
      <c r="G41" s="301">
        <v>194</v>
      </c>
      <c r="H41" s="301">
        <v>56</v>
      </c>
      <c r="I41" s="303">
        <v>114</v>
      </c>
      <c r="J41" s="303">
        <v>156</v>
      </c>
      <c r="K41" s="303">
        <v>84</v>
      </c>
      <c r="L41" s="303">
        <v>34</v>
      </c>
      <c r="M41" s="303">
        <v>13</v>
      </c>
      <c r="N41" s="301">
        <v>6</v>
      </c>
      <c r="O41" s="301">
        <v>46</v>
      </c>
      <c r="P41" s="304">
        <v>311</v>
      </c>
    </row>
    <row r="42" spans="1:16" ht="17.25" customHeight="1">
      <c r="A42" s="299" t="s">
        <v>555</v>
      </c>
      <c r="B42" s="300">
        <f t="shared" si="2"/>
        <v>2640</v>
      </c>
      <c r="C42" s="301">
        <v>436</v>
      </c>
      <c r="D42" s="302">
        <v>390</v>
      </c>
      <c r="E42" s="301">
        <v>422</v>
      </c>
      <c r="F42" s="301">
        <v>243</v>
      </c>
      <c r="G42" s="301">
        <v>162</v>
      </c>
      <c r="H42" s="301">
        <v>124</v>
      </c>
      <c r="I42" s="303">
        <v>85</v>
      </c>
      <c r="J42" s="303">
        <v>137</v>
      </c>
      <c r="K42" s="303">
        <v>33</v>
      </c>
      <c r="L42" s="303">
        <v>25</v>
      </c>
      <c r="M42" s="303">
        <v>9</v>
      </c>
      <c r="N42" s="301">
        <v>20</v>
      </c>
      <c r="O42" s="301">
        <v>31</v>
      </c>
      <c r="P42" s="304">
        <v>523</v>
      </c>
    </row>
    <row r="43" spans="1:16" ht="17.25" customHeight="1">
      <c r="A43" s="299" t="s">
        <v>556</v>
      </c>
      <c r="B43" s="300">
        <f t="shared" si="2"/>
        <v>351</v>
      </c>
      <c r="C43" s="301">
        <v>79</v>
      </c>
      <c r="D43" s="302">
        <v>56</v>
      </c>
      <c r="E43" s="301">
        <v>30</v>
      </c>
      <c r="F43" s="301">
        <v>121</v>
      </c>
      <c r="G43" s="301">
        <v>7</v>
      </c>
      <c r="H43" s="301">
        <v>4</v>
      </c>
      <c r="I43" s="303">
        <v>3</v>
      </c>
      <c r="J43" s="303">
        <v>7</v>
      </c>
      <c r="K43" s="303">
        <v>0</v>
      </c>
      <c r="L43" s="303">
        <v>3</v>
      </c>
      <c r="M43" s="303">
        <v>1</v>
      </c>
      <c r="N43" s="301">
        <v>0</v>
      </c>
      <c r="O43" s="301">
        <v>0</v>
      </c>
      <c r="P43" s="304">
        <v>40</v>
      </c>
    </row>
    <row r="44" spans="1:16" ht="17.25" customHeight="1">
      <c r="A44" s="299" t="s">
        <v>557</v>
      </c>
      <c r="B44" s="300">
        <f t="shared" si="2"/>
        <v>3178</v>
      </c>
      <c r="C44" s="301">
        <v>230</v>
      </c>
      <c r="D44" s="302">
        <v>198</v>
      </c>
      <c r="E44" s="301">
        <v>175</v>
      </c>
      <c r="F44" s="301">
        <v>1008</v>
      </c>
      <c r="G44" s="301">
        <v>225</v>
      </c>
      <c r="H44" s="301">
        <v>49</v>
      </c>
      <c r="I44" s="303">
        <v>283</v>
      </c>
      <c r="J44" s="303">
        <v>392</v>
      </c>
      <c r="K44" s="303">
        <v>39</v>
      </c>
      <c r="L44" s="303">
        <v>3</v>
      </c>
      <c r="M44" s="303">
        <v>71</v>
      </c>
      <c r="N44" s="301">
        <v>23</v>
      </c>
      <c r="O44" s="301">
        <v>265</v>
      </c>
      <c r="P44" s="304">
        <v>217</v>
      </c>
    </row>
    <row r="45" spans="1:16" ht="17.25" customHeight="1">
      <c r="A45" s="299" t="s">
        <v>558</v>
      </c>
      <c r="B45" s="300">
        <f t="shared" si="2"/>
        <v>245</v>
      </c>
      <c r="C45" s="301">
        <v>21</v>
      </c>
      <c r="D45" s="302">
        <v>40</v>
      </c>
      <c r="E45" s="301">
        <v>22</v>
      </c>
      <c r="F45" s="301">
        <v>1</v>
      </c>
      <c r="G45" s="301">
        <v>2</v>
      </c>
      <c r="H45" s="301">
        <v>59</v>
      </c>
      <c r="I45" s="303">
        <v>0</v>
      </c>
      <c r="J45" s="303">
        <v>7</v>
      </c>
      <c r="K45" s="303">
        <v>9</v>
      </c>
      <c r="L45" s="303">
        <v>22</v>
      </c>
      <c r="M45" s="303">
        <v>0</v>
      </c>
      <c r="N45" s="301">
        <v>5</v>
      </c>
      <c r="O45" s="301">
        <v>1</v>
      </c>
      <c r="P45" s="304">
        <v>56</v>
      </c>
    </row>
    <row r="46" spans="1:16" ht="17.25" customHeight="1">
      <c r="A46" s="299" t="s">
        <v>559</v>
      </c>
      <c r="B46" s="300">
        <f t="shared" si="2"/>
        <v>687</v>
      </c>
      <c r="C46" s="301">
        <v>50</v>
      </c>
      <c r="D46" s="302">
        <v>63</v>
      </c>
      <c r="E46" s="301">
        <v>80</v>
      </c>
      <c r="F46" s="301">
        <v>148</v>
      </c>
      <c r="G46" s="301">
        <v>69</v>
      </c>
      <c r="H46" s="301">
        <v>10</v>
      </c>
      <c r="I46" s="303">
        <v>77</v>
      </c>
      <c r="J46" s="303">
        <v>36</v>
      </c>
      <c r="K46" s="303">
        <v>6</v>
      </c>
      <c r="L46" s="303">
        <v>1</v>
      </c>
      <c r="M46" s="303">
        <v>0</v>
      </c>
      <c r="N46" s="301">
        <v>28</v>
      </c>
      <c r="O46" s="301">
        <v>1</v>
      </c>
      <c r="P46" s="304">
        <v>118</v>
      </c>
    </row>
    <row r="47" spans="1:16" ht="17.25" customHeight="1">
      <c r="A47" s="299" t="s">
        <v>560</v>
      </c>
      <c r="B47" s="300">
        <f t="shared" si="2"/>
        <v>133</v>
      </c>
      <c r="C47" s="301">
        <v>23</v>
      </c>
      <c r="D47" s="302">
        <v>30</v>
      </c>
      <c r="E47" s="301">
        <v>27</v>
      </c>
      <c r="F47" s="301">
        <v>2</v>
      </c>
      <c r="G47" s="301">
        <v>1</v>
      </c>
      <c r="H47" s="301">
        <v>14</v>
      </c>
      <c r="I47" s="303">
        <v>0</v>
      </c>
      <c r="J47" s="303">
        <v>10</v>
      </c>
      <c r="K47" s="303">
        <v>0</v>
      </c>
      <c r="L47" s="303">
        <v>2</v>
      </c>
      <c r="M47" s="303">
        <v>0</v>
      </c>
      <c r="N47" s="301">
        <v>1</v>
      </c>
      <c r="O47" s="301">
        <v>4</v>
      </c>
      <c r="P47" s="304">
        <v>19</v>
      </c>
    </row>
    <row r="48" spans="1:16" ht="17.25" customHeight="1">
      <c r="A48" s="299" t="s">
        <v>561</v>
      </c>
      <c r="B48" s="300">
        <f t="shared" si="2"/>
        <v>175</v>
      </c>
      <c r="C48" s="301">
        <v>22</v>
      </c>
      <c r="D48" s="302">
        <v>23</v>
      </c>
      <c r="E48" s="301">
        <v>25</v>
      </c>
      <c r="F48" s="301">
        <v>36</v>
      </c>
      <c r="G48" s="301">
        <v>8</v>
      </c>
      <c r="H48" s="301">
        <v>14</v>
      </c>
      <c r="I48" s="303">
        <v>0</v>
      </c>
      <c r="J48" s="303">
        <v>3</v>
      </c>
      <c r="K48" s="303">
        <v>8</v>
      </c>
      <c r="L48" s="303">
        <v>2</v>
      </c>
      <c r="M48" s="303">
        <v>4</v>
      </c>
      <c r="N48" s="301">
        <v>1</v>
      </c>
      <c r="O48" s="301">
        <v>1</v>
      </c>
      <c r="P48" s="304">
        <v>28</v>
      </c>
    </row>
    <row r="49" spans="1:16" ht="17.25" customHeight="1">
      <c r="A49" s="299" t="s">
        <v>562</v>
      </c>
      <c r="B49" s="300">
        <f t="shared" si="2"/>
        <v>112</v>
      </c>
      <c r="C49" s="301">
        <v>7</v>
      </c>
      <c r="D49" s="302">
        <v>10</v>
      </c>
      <c r="E49" s="301">
        <v>8</v>
      </c>
      <c r="F49" s="301">
        <v>40</v>
      </c>
      <c r="G49" s="301">
        <v>38</v>
      </c>
      <c r="H49" s="301">
        <v>0</v>
      </c>
      <c r="I49" s="303">
        <v>0</v>
      </c>
      <c r="J49" s="303">
        <v>0</v>
      </c>
      <c r="K49" s="303">
        <v>0</v>
      </c>
      <c r="L49" s="303">
        <v>0</v>
      </c>
      <c r="M49" s="303">
        <v>0</v>
      </c>
      <c r="N49" s="301">
        <v>0</v>
      </c>
      <c r="O49" s="301">
        <v>0</v>
      </c>
      <c r="P49" s="304">
        <v>9</v>
      </c>
    </row>
    <row r="50" spans="1:16" ht="17.25" customHeight="1">
      <c r="A50" s="299" t="s">
        <v>563</v>
      </c>
      <c r="B50" s="300">
        <f t="shared" si="2"/>
        <v>72</v>
      </c>
      <c r="C50" s="301">
        <v>28</v>
      </c>
      <c r="D50" s="302">
        <v>13</v>
      </c>
      <c r="E50" s="301">
        <v>10</v>
      </c>
      <c r="F50" s="301">
        <v>15</v>
      </c>
      <c r="G50" s="301">
        <v>1</v>
      </c>
      <c r="H50" s="301">
        <v>1</v>
      </c>
      <c r="I50" s="303">
        <v>1</v>
      </c>
      <c r="J50" s="303">
        <v>2</v>
      </c>
      <c r="K50" s="303">
        <v>0</v>
      </c>
      <c r="L50" s="303">
        <v>0</v>
      </c>
      <c r="M50" s="303">
        <v>0</v>
      </c>
      <c r="N50" s="301">
        <v>1</v>
      </c>
      <c r="O50" s="301">
        <v>0</v>
      </c>
      <c r="P50" s="304">
        <v>0</v>
      </c>
    </row>
    <row r="51" spans="1:16" ht="17.25" customHeight="1">
      <c r="A51" s="299" t="s">
        <v>564</v>
      </c>
      <c r="B51" s="300">
        <f t="shared" si="2"/>
        <v>61</v>
      </c>
      <c r="C51" s="301">
        <v>16</v>
      </c>
      <c r="D51" s="302">
        <v>10</v>
      </c>
      <c r="E51" s="301">
        <v>10</v>
      </c>
      <c r="F51" s="301">
        <v>8</v>
      </c>
      <c r="G51" s="301">
        <v>0</v>
      </c>
      <c r="H51" s="301">
        <v>1</v>
      </c>
      <c r="I51" s="303">
        <v>0</v>
      </c>
      <c r="J51" s="303">
        <v>2</v>
      </c>
      <c r="K51" s="303">
        <v>0</v>
      </c>
      <c r="L51" s="303">
        <v>0</v>
      </c>
      <c r="M51" s="303">
        <v>0</v>
      </c>
      <c r="N51" s="301">
        <v>1</v>
      </c>
      <c r="O51" s="301">
        <v>1</v>
      </c>
      <c r="P51" s="304">
        <v>12</v>
      </c>
    </row>
    <row r="52" spans="1:16" ht="17.25" customHeight="1">
      <c r="A52" s="299" t="s">
        <v>565</v>
      </c>
      <c r="B52" s="300">
        <f t="shared" si="2"/>
        <v>45</v>
      </c>
      <c r="C52" s="301">
        <v>13</v>
      </c>
      <c r="D52" s="302">
        <v>6</v>
      </c>
      <c r="E52" s="301">
        <v>13</v>
      </c>
      <c r="F52" s="301">
        <v>1</v>
      </c>
      <c r="G52" s="301">
        <v>0</v>
      </c>
      <c r="H52" s="301">
        <v>1</v>
      </c>
      <c r="I52" s="303">
        <v>5</v>
      </c>
      <c r="J52" s="303">
        <v>5</v>
      </c>
      <c r="K52" s="303">
        <v>0</v>
      </c>
      <c r="L52" s="303">
        <v>1</v>
      </c>
      <c r="M52" s="303">
        <v>0</v>
      </c>
      <c r="N52" s="301">
        <v>0</v>
      </c>
      <c r="O52" s="301">
        <v>0</v>
      </c>
      <c r="P52" s="304">
        <v>0</v>
      </c>
    </row>
    <row r="53" spans="1:16" ht="17.25" customHeight="1">
      <c r="A53" s="299" t="s">
        <v>566</v>
      </c>
      <c r="B53" s="300">
        <f t="shared" si="2"/>
        <v>135</v>
      </c>
      <c r="C53" s="301">
        <v>25</v>
      </c>
      <c r="D53" s="302">
        <v>16</v>
      </c>
      <c r="E53" s="301">
        <v>32</v>
      </c>
      <c r="F53" s="301">
        <v>40</v>
      </c>
      <c r="G53" s="301">
        <v>11</v>
      </c>
      <c r="H53" s="301">
        <v>2</v>
      </c>
      <c r="I53" s="303">
        <v>0</v>
      </c>
      <c r="J53" s="303">
        <v>2</v>
      </c>
      <c r="K53" s="303">
        <v>0</v>
      </c>
      <c r="L53" s="303">
        <v>1</v>
      </c>
      <c r="M53" s="303">
        <v>0</v>
      </c>
      <c r="N53" s="301">
        <v>1</v>
      </c>
      <c r="O53" s="301">
        <v>0</v>
      </c>
      <c r="P53" s="304">
        <v>5</v>
      </c>
    </row>
    <row r="54" spans="1:16" ht="17.25" customHeight="1">
      <c r="A54" s="299" t="s">
        <v>567</v>
      </c>
      <c r="B54" s="300">
        <f t="shared" si="2"/>
        <v>138</v>
      </c>
      <c r="C54" s="301">
        <v>21</v>
      </c>
      <c r="D54" s="302">
        <v>22</v>
      </c>
      <c r="E54" s="301">
        <v>20</v>
      </c>
      <c r="F54" s="301">
        <v>39</v>
      </c>
      <c r="G54" s="301">
        <v>4</v>
      </c>
      <c r="H54" s="301">
        <v>8</v>
      </c>
      <c r="I54" s="303">
        <v>0</v>
      </c>
      <c r="J54" s="303">
        <v>1</v>
      </c>
      <c r="K54" s="303">
        <v>6</v>
      </c>
      <c r="L54" s="303">
        <v>3</v>
      </c>
      <c r="M54" s="303">
        <v>0</v>
      </c>
      <c r="N54" s="301">
        <v>6</v>
      </c>
      <c r="O54" s="301">
        <v>1</v>
      </c>
      <c r="P54" s="304">
        <v>7</v>
      </c>
    </row>
    <row r="55" spans="1:16" ht="17.25" customHeight="1">
      <c r="A55" s="299" t="s">
        <v>568</v>
      </c>
      <c r="B55" s="300">
        <f t="shared" si="2"/>
        <v>63</v>
      </c>
      <c r="C55" s="301">
        <v>33</v>
      </c>
      <c r="D55" s="302">
        <v>12</v>
      </c>
      <c r="E55" s="301">
        <v>9</v>
      </c>
      <c r="F55" s="301">
        <v>2</v>
      </c>
      <c r="G55" s="301">
        <v>0</v>
      </c>
      <c r="H55" s="301">
        <v>0</v>
      </c>
      <c r="I55" s="303">
        <v>0</v>
      </c>
      <c r="J55" s="303">
        <v>0</v>
      </c>
      <c r="K55" s="303">
        <v>0</v>
      </c>
      <c r="L55" s="303">
        <v>0</v>
      </c>
      <c r="M55" s="303">
        <v>0</v>
      </c>
      <c r="N55" s="301">
        <v>1</v>
      </c>
      <c r="O55" s="301">
        <v>0</v>
      </c>
      <c r="P55" s="304">
        <v>6</v>
      </c>
    </row>
    <row r="56" spans="1:16" ht="17.25" customHeight="1">
      <c r="A56" s="299" t="s">
        <v>569</v>
      </c>
      <c r="B56" s="300">
        <f t="shared" si="2"/>
        <v>317</v>
      </c>
      <c r="C56" s="301">
        <v>36</v>
      </c>
      <c r="D56" s="302">
        <v>103</v>
      </c>
      <c r="E56" s="301">
        <v>70</v>
      </c>
      <c r="F56" s="301">
        <v>9</v>
      </c>
      <c r="G56" s="301">
        <v>64</v>
      </c>
      <c r="H56" s="301">
        <v>6</v>
      </c>
      <c r="I56" s="303">
        <v>0</v>
      </c>
      <c r="J56" s="303">
        <v>4</v>
      </c>
      <c r="K56" s="303">
        <v>0</v>
      </c>
      <c r="L56" s="303">
        <v>2</v>
      </c>
      <c r="M56" s="303">
        <v>0</v>
      </c>
      <c r="N56" s="301">
        <v>1</v>
      </c>
      <c r="O56" s="301">
        <v>0</v>
      </c>
      <c r="P56" s="304">
        <v>22</v>
      </c>
    </row>
    <row r="57" spans="1:16" ht="17.25" customHeight="1">
      <c r="A57" s="299" t="s">
        <v>570</v>
      </c>
      <c r="B57" s="300">
        <f t="shared" si="2"/>
        <v>2759</v>
      </c>
      <c r="C57" s="301">
        <v>156</v>
      </c>
      <c r="D57" s="302">
        <v>43</v>
      </c>
      <c r="E57" s="301">
        <v>118</v>
      </c>
      <c r="F57" s="301">
        <v>915</v>
      </c>
      <c r="G57" s="301">
        <v>923</v>
      </c>
      <c r="H57" s="301">
        <v>7</v>
      </c>
      <c r="I57" s="303">
        <v>45</v>
      </c>
      <c r="J57" s="303">
        <v>146</v>
      </c>
      <c r="K57" s="303">
        <v>12</v>
      </c>
      <c r="L57" s="303">
        <v>1</v>
      </c>
      <c r="M57" s="303">
        <v>70</v>
      </c>
      <c r="N57" s="301">
        <v>37</v>
      </c>
      <c r="O57" s="301">
        <v>23</v>
      </c>
      <c r="P57" s="304">
        <v>263</v>
      </c>
    </row>
    <row r="58" spans="1:16" ht="17.25" customHeight="1" thickBot="1">
      <c r="A58" s="306" t="s">
        <v>571</v>
      </c>
      <c r="B58" s="307">
        <f t="shared" si="2"/>
        <v>20</v>
      </c>
      <c r="C58" s="308">
        <v>2</v>
      </c>
      <c r="D58" s="309">
        <v>1</v>
      </c>
      <c r="E58" s="308">
        <v>4</v>
      </c>
      <c r="F58" s="308">
        <v>11</v>
      </c>
      <c r="G58" s="308">
        <v>0</v>
      </c>
      <c r="H58" s="308">
        <v>1</v>
      </c>
      <c r="I58" s="310">
        <v>0</v>
      </c>
      <c r="J58" s="310">
        <v>1</v>
      </c>
      <c r="K58" s="310">
        <v>0</v>
      </c>
      <c r="L58" s="310">
        <v>0</v>
      </c>
      <c r="M58" s="310">
        <v>0</v>
      </c>
      <c r="N58" s="308">
        <v>0</v>
      </c>
      <c r="O58" s="308">
        <v>0</v>
      </c>
      <c r="P58" s="311">
        <v>0</v>
      </c>
    </row>
    <row r="59" spans="1:16" ht="17.25" customHeight="1">
      <c r="A59" s="390" t="s">
        <v>829</v>
      </c>
      <c r="B59" s="390"/>
      <c r="C59" s="390"/>
      <c r="D59" s="390"/>
      <c r="E59" s="390"/>
      <c r="F59" s="390"/>
      <c r="G59" s="390"/>
      <c r="H59" s="390"/>
      <c r="I59" s="390"/>
      <c r="J59" s="390"/>
      <c r="K59" s="390"/>
      <c r="L59" s="390"/>
      <c r="M59" s="390"/>
      <c r="N59" s="390"/>
      <c r="O59" s="390"/>
      <c r="P59" s="390"/>
    </row>
    <row r="60" spans="1:16" ht="17.25" customHeight="1">
      <c r="A60" s="157"/>
      <c r="B60" s="258"/>
      <c r="C60" s="258"/>
      <c r="D60" s="258"/>
      <c r="E60" s="258"/>
      <c r="F60" s="258"/>
      <c r="G60" s="258"/>
      <c r="H60" s="258"/>
      <c r="I60" s="258"/>
      <c r="J60" s="258"/>
      <c r="K60" s="258"/>
      <c r="L60" s="258"/>
      <c r="M60" s="258"/>
      <c r="N60" s="395" t="s">
        <v>830</v>
      </c>
      <c r="O60" s="395"/>
      <c r="P60" s="395"/>
    </row>
    <row r="61" spans="1:16">
      <c r="A61" s="45"/>
      <c r="J61" s="3"/>
      <c r="K61" s="45"/>
    </row>
    <row r="62" spans="1:16">
      <c r="J62" s="3"/>
    </row>
    <row r="63" spans="1:16">
      <c r="J63" s="3"/>
    </row>
    <row r="64" spans="1:16">
      <c r="J64" s="3"/>
      <c r="L64" s="256"/>
    </row>
    <row r="65" spans="10:12">
      <c r="J65" s="3"/>
      <c r="L65" s="257"/>
    </row>
    <row r="66" spans="10:12">
      <c r="J66" s="3"/>
      <c r="L66" s="258"/>
    </row>
    <row r="67" spans="10:12">
      <c r="J67" s="3"/>
      <c r="L67" s="258"/>
    </row>
    <row r="68" spans="10:12">
      <c r="J68" s="3"/>
      <c r="L68" s="258"/>
    </row>
    <row r="69" spans="10:12">
      <c r="J69" s="3"/>
      <c r="L69" s="258"/>
    </row>
    <row r="70" spans="10:12">
      <c r="J70" s="3"/>
      <c r="L70" s="258"/>
    </row>
    <row r="71" spans="10:12">
      <c r="J71" s="3"/>
      <c r="L71" s="258"/>
    </row>
    <row r="72" spans="10:12">
      <c r="J72" s="3"/>
      <c r="L72" s="258"/>
    </row>
    <row r="73" spans="10:12">
      <c r="J73" s="3"/>
      <c r="L73" s="258"/>
    </row>
    <row r="74" spans="10:12">
      <c r="J74" s="3"/>
      <c r="L74" s="258"/>
    </row>
    <row r="75" spans="10:12">
      <c r="J75" s="3"/>
      <c r="L75" s="258"/>
    </row>
    <row r="76" spans="10:12">
      <c r="J76" s="3"/>
      <c r="L76" s="258"/>
    </row>
    <row r="77" spans="10:12">
      <c r="J77" s="3"/>
      <c r="L77" s="258"/>
    </row>
    <row r="78" spans="10:12">
      <c r="J78" s="3"/>
      <c r="L78" s="258"/>
    </row>
    <row r="79" spans="10:12">
      <c r="J79" s="3"/>
      <c r="L79" s="258"/>
    </row>
    <row r="80" spans="10:12">
      <c r="J80" s="3"/>
      <c r="L80" s="258"/>
    </row>
    <row r="81" spans="10:12">
      <c r="J81" s="3"/>
      <c r="L81" s="258"/>
    </row>
    <row r="82" spans="10:12">
      <c r="J82" s="3"/>
      <c r="L82" s="258"/>
    </row>
    <row r="83" spans="10:12">
      <c r="J83" s="3"/>
      <c r="L83" s="258"/>
    </row>
    <row r="84" spans="10:12">
      <c r="J84" s="3"/>
      <c r="L84" s="258"/>
    </row>
    <row r="85" spans="10:12">
      <c r="J85" s="1"/>
      <c r="L85" s="258"/>
    </row>
    <row r="86" spans="10:12">
      <c r="L86" s="258"/>
    </row>
    <row r="87" spans="10:12">
      <c r="L87" s="258"/>
    </row>
    <row r="88" spans="10:12">
      <c r="L88" s="258"/>
    </row>
    <row r="89" spans="10:12">
      <c r="L89" s="258"/>
    </row>
    <row r="90" spans="10:12">
      <c r="L90" s="258"/>
    </row>
    <row r="91" spans="10:12">
      <c r="L91" s="258"/>
    </row>
    <row r="92" spans="10:12">
      <c r="L92" s="258"/>
    </row>
    <row r="93" spans="10:12">
      <c r="L93" s="258"/>
    </row>
    <row r="94" spans="10:12">
      <c r="L94" s="258"/>
    </row>
    <row r="95" spans="10:12">
      <c r="L95" s="258"/>
    </row>
    <row r="96" spans="10:12">
      <c r="L96" s="258"/>
    </row>
    <row r="97" spans="12:12">
      <c r="L97" s="258"/>
    </row>
    <row r="98" spans="12:12">
      <c r="L98" s="258"/>
    </row>
    <row r="99" spans="12:12">
      <c r="L99" s="258"/>
    </row>
    <row r="100" spans="12:12">
      <c r="L100" s="258"/>
    </row>
    <row r="101" spans="12:12">
      <c r="L101" s="258"/>
    </row>
    <row r="102" spans="12:12">
      <c r="L102" s="258"/>
    </row>
    <row r="103" spans="12:12">
      <c r="L103" s="258"/>
    </row>
    <row r="104" spans="12:12">
      <c r="L104" s="258"/>
    </row>
    <row r="105" spans="12:12">
      <c r="L105" s="258"/>
    </row>
    <row r="106" spans="12:12">
      <c r="L106" s="258"/>
    </row>
    <row r="107" spans="12:12">
      <c r="L107" s="258"/>
    </row>
    <row r="108" spans="12:12">
      <c r="L108" s="258"/>
    </row>
    <row r="109" spans="12:12">
      <c r="L109" s="258"/>
    </row>
    <row r="110" spans="12:12">
      <c r="L110" s="258"/>
    </row>
    <row r="111" spans="12:12">
      <c r="L111" s="258"/>
    </row>
    <row r="112" spans="12:12">
      <c r="L112" s="258"/>
    </row>
    <row r="113" spans="12:12">
      <c r="L113" s="258"/>
    </row>
    <row r="114" spans="12:12">
      <c r="L114" s="258"/>
    </row>
    <row r="115" spans="12:12">
      <c r="L115" s="258"/>
    </row>
    <row r="116" spans="12:12">
      <c r="L116" s="258"/>
    </row>
    <row r="117" spans="12:12">
      <c r="L117" s="258"/>
    </row>
    <row r="118" spans="12:12">
      <c r="L118" s="258"/>
    </row>
    <row r="119" spans="12:12">
      <c r="L119" s="258"/>
    </row>
  </sheetData>
  <mergeCells count="5">
    <mergeCell ref="N60:P60"/>
    <mergeCell ref="A3:P3"/>
    <mergeCell ref="A4:N4"/>
    <mergeCell ref="A5:A6"/>
    <mergeCell ref="A59:P59"/>
  </mergeCells>
  <phoneticPr fontId="3"/>
  <pageMargins left="0.82677165354330717" right="0.19685039370078741" top="0.78740157480314965" bottom="0.39370078740157483" header="0.19685039370078741" footer="0.27559055118110237"/>
  <pageSetup paperSize="9" scale="79" orientation="portrait" horizontalDpi="400" verticalDpi="4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57"/>
  <sheetViews>
    <sheetView zoomScale="75" workbookViewId="0">
      <selection activeCell="I14" sqref="I13:I14"/>
    </sheetView>
  </sheetViews>
  <sheetFormatPr defaultRowHeight="19.5" customHeight="1"/>
  <cols>
    <col min="1" max="1" width="22.125" style="46" customWidth="1"/>
    <col min="2" max="2" width="10.75" style="46" customWidth="1"/>
    <col min="3" max="3" width="22.125" style="46" customWidth="1"/>
    <col min="4" max="4" width="10.5" style="46" customWidth="1"/>
    <col min="5" max="5" width="22.125" style="46" customWidth="1"/>
    <col min="6" max="6" width="10.75" style="46" customWidth="1"/>
    <col min="7" max="7" width="22.125" style="46" customWidth="1"/>
    <col min="8" max="8" width="10.75" style="46" customWidth="1"/>
    <col min="9" max="16384" width="9" style="46"/>
  </cols>
  <sheetData>
    <row r="1" spans="1:9" ht="15" customHeight="1">
      <c r="A1" s="259"/>
      <c r="B1" s="259"/>
      <c r="C1" s="259"/>
      <c r="D1" s="259"/>
      <c r="E1" s="259"/>
      <c r="F1" s="259"/>
      <c r="G1" s="259"/>
      <c r="H1" s="259"/>
    </row>
    <row r="2" spans="1:9" ht="7.5" customHeight="1">
      <c r="A2" s="260"/>
      <c r="B2" s="260"/>
      <c r="C2" s="260"/>
      <c r="D2" s="260"/>
      <c r="E2" s="260"/>
      <c r="F2" s="260"/>
      <c r="G2" s="260"/>
      <c r="H2" s="260"/>
    </row>
    <row r="3" spans="1:9" ht="19.5" customHeight="1">
      <c r="A3" s="403" t="s">
        <v>831</v>
      </c>
      <c r="B3" s="404"/>
      <c r="C3" s="404"/>
      <c r="D3" s="404"/>
      <c r="E3" s="404"/>
      <c r="F3" s="404"/>
      <c r="G3" s="404"/>
      <c r="H3" s="404"/>
    </row>
    <row r="4" spans="1:9" ht="19.5" customHeight="1" thickBot="1">
      <c r="C4" s="51"/>
      <c r="E4" s="51"/>
      <c r="F4" s="52"/>
      <c r="G4" s="53"/>
      <c r="H4" s="54"/>
    </row>
    <row r="5" spans="1:9" ht="19.5" customHeight="1" thickTop="1" thickBot="1">
      <c r="A5" s="312" t="s">
        <v>832</v>
      </c>
      <c r="B5" s="313">
        <f>SUM(B6:B54)+SUM(D5:D54)+SUM(F5:F54)+SUM(H5:H54)</f>
        <v>167601</v>
      </c>
      <c r="C5" s="314" t="s">
        <v>211</v>
      </c>
      <c r="D5" s="315">
        <v>56</v>
      </c>
      <c r="E5" s="316" t="s">
        <v>833</v>
      </c>
      <c r="F5" s="317">
        <v>4</v>
      </c>
      <c r="G5" s="314" t="s">
        <v>225</v>
      </c>
      <c r="H5" s="318">
        <v>5</v>
      </c>
      <c r="I5" s="60"/>
    </row>
    <row r="6" spans="1:9" ht="19.5" customHeight="1">
      <c r="A6" s="319" t="s">
        <v>109</v>
      </c>
      <c r="B6" s="320">
        <v>9</v>
      </c>
      <c r="C6" s="321" t="s">
        <v>214</v>
      </c>
      <c r="D6" s="322">
        <v>79</v>
      </c>
      <c r="E6" s="323" t="s">
        <v>215</v>
      </c>
      <c r="F6" s="324">
        <v>4</v>
      </c>
      <c r="G6" s="321" t="s">
        <v>210</v>
      </c>
      <c r="H6" s="325">
        <v>1</v>
      </c>
      <c r="I6" s="60"/>
    </row>
    <row r="7" spans="1:9" ht="19.5" customHeight="1">
      <c r="A7" s="326" t="s">
        <v>111</v>
      </c>
      <c r="B7" s="327">
        <v>2</v>
      </c>
      <c r="C7" s="328" t="s">
        <v>226</v>
      </c>
      <c r="D7" s="322">
        <v>12</v>
      </c>
      <c r="E7" s="323" t="s">
        <v>216</v>
      </c>
      <c r="F7" s="324">
        <v>4</v>
      </c>
      <c r="G7" s="328" t="s">
        <v>213</v>
      </c>
      <c r="H7" s="325">
        <v>1</v>
      </c>
      <c r="I7" s="60"/>
    </row>
    <row r="8" spans="1:9" ht="19.5" customHeight="1">
      <c r="A8" s="326" t="s">
        <v>114</v>
      </c>
      <c r="B8" s="320">
        <v>17</v>
      </c>
      <c r="C8" s="329" t="s">
        <v>108</v>
      </c>
      <c r="D8" s="322">
        <v>0</v>
      </c>
      <c r="E8" s="323" t="s">
        <v>227</v>
      </c>
      <c r="F8" s="324">
        <v>802</v>
      </c>
      <c r="G8" s="329" t="s">
        <v>228</v>
      </c>
      <c r="H8" s="325">
        <v>45</v>
      </c>
      <c r="I8" s="60"/>
    </row>
    <row r="9" spans="1:9" ht="19.5" customHeight="1">
      <c r="A9" s="326" t="s">
        <v>117</v>
      </c>
      <c r="B9" s="320">
        <v>1</v>
      </c>
      <c r="C9" s="321" t="s">
        <v>110</v>
      </c>
      <c r="D9" s="322">
        <v>1</v>
      </c>
      <c r="E9" s="323" t="s">
        <v>229</v>
      </c>
      <c r="F9" s="324">
        <v>3</v>
      </c>
      <c r="G9" s="328" t="s">
        <v>217</v>
      </c>
      <c r="H9" s="325">
        <v>231</v>
      </c>
      <c r="I9" s="60"/>
    </row>
    <row r="10" spans="1:9" ht="19.5" customHeight="1">
      <c r="A10" s="326" t="s">
        <v>120</v>
      </c>
      <c r="B10" s="320">
        <v>1</v>
      </c>
      <c r="C10" s="321" t="s">
        <v>112</v>
      </c>
      <c r="D10" s="322">
        <v>7</v>
      </c>
      <c r="E10" s="323" t="s">
        <v>113</v>
      </c>
      <c r="F10" s="324">
        <v>26</v>
      </c>
      <c r="G10" s="321" t="s">
        <v>230</v>
      </c>
      <c r="H10" s="325">
        <v>1169</v>
      </c>
      <c r="I10" s="60"/>
    </row>
    <row r="11" spans="1:9" ht="19.5" customHeight="1">
      <c r="A11" s="326" t="s">
        <v>231</v>
      </c>
      <c r="B11" s="320">
        <v>0</v>
      </c>
      <c r="C11" s="321" t="s">
        <v>232</v>
      </c>
      <c r="D11" s="322">
        <v>27</v>
      </c>
      <c r="E11" s="323" t="s">
        <v>115</v>
      </c>
      <c r="F11" s="324">
        <v>0</v>
      </c>
      <c r="G11" s="321" t="s">
        <v>233</v>
      </c>
      <c r="H11" s="325">
        <v>1</v>
      </c>
      <c r="I11" s="60"/>
    </row>
    <row r="12" spans="1:9" ht="19.5" customHeight="1">
      <c r="A12" s="326" t="s">
        <v>234</v>
      </c>
      <c r="B12" s="320">
        <v>1045</v>
      </c>
      <c r="C12" s="321" t="s">
        <v>118</v>
      </c>
      <c r="D12" s="322">
        <v>10</v>
      </c>
      <c r="E12" s="323" t="s">
        <v>218</v>
      </c>
      <c r="F12" s="324">
        <v>1</v>
      </c>
      <c r="G12" s="321" t="s">
        <v>235</v>
      </c>
      <c r="H12" s="325">
        <v>2</v>
      </c>
      <c r="I12" s="60"/>
    </row>
    <row r="13" spans="1:9" ht="19.5" customHeight="1">
      <c r="A13" s="326" t="s">
        <v>130</v>
      </c>
      <c r="B13" s="320">
        <v>1</v>
      </c>
      <c r="C13" s="321" t="s">
        <v>121</v>
      </c>
      <c r="D13" s="322">
        <v>42</v>
      </c>
      <c r="E13" s="323" t="s">
        <v>122</v>
      </c>
      <c r="F13" s="324">
        <v>0</v>
      </c>
      <c r="G13" s="321" t="s">
        <v>116</v>
      </c>
      <c r="H13" s="325">
        <v>10</v>
      </c>
      <c r="I13" s="60"/>
    </row>
    <row r="14" spans="1:9" ht="19.5" customHeight="1">
      <c r="A14" s="326" t="s">
        <v>133</v>
      </c>
      <c r="B14" s="320">
        <v>930</v>
      </c>
      <c r="C14" s="321" t="s">
        <v>124</v>
      </c>
      <c r="D14" s="322">
        <v>648</v>
      </c>
      <c r="E14" s="323" t="s">
        <v>125</v>
      </c>
      <c r="F14" s="324">
        <v>12</v>
      </c>
      <c r="G14" s="321" t="s">
        <v>119</v>
      </c>
      <c r="H14" s="325">
        <v>1</v>
      </c>
      <c r="I14" s="60"/>
    </row>
    <row r="15" spans="1:9" ht="19.5" customHeight="1">
      <c r="A15" s="326" t="s">
        <v>136</v>
      </c>
      <c r="B15" s="320">
        <v>67</v>
      </c>
      <c r="C15" s="321" t="s">
        <v>127</v>
      </c>
      <c r="D15" s="322">
        <v>4</v>
      </c>
      <c r="E15" s="323" t="s">
        <v>128</v>
      </c>
      <c r="F15" s="324">
        <v>198</v>
      </c>
      <c r="G15" s="321" t="s">
        <v>123</v>
      </c>
      <c r="H15" s="325">
        <v>0</v>
      </c>
      <c r="I15" s="60"/>
    </row>
    <row r="16" spans="1:9" ht="19.5" customHeight="1">
      <c r="A16" s="326" t="s">
        <v>236</v>
      </c>
      <c r="B16" s="320">
        <v>5</v>
      </c>
      <c r="C16" s="321" t="s">
        <v>131</v>
      </c>
      <c r="D16" s="322">
        <v>2</v>
      </c>
      <c r="E16" s="323" t="s">
        <v>219</v>
      </c>
      <c r="F16" s="324">
        <v>5</v>
      </c>
      <c r="G16" s="321" t="s">
        <v>126</v>
      </c>
      <c r="H16" s="325">
        <v>179</v>
      </c>
      <c r="I16" s="60"/>
    </row>
    <row r="17" spans="1:9" ht="19.5" customHeight="1">
      <c r="A17" s="326" t="s">
        <v>143</v>
      </c>
      <c r="B17" s="320">
        <v>6</v>
      </c>
      <c r="C17" s="321" t="s">
        <v>134</v>
      </c>
      <c r="D17" s="322">
        <v>6</v>
      </c>
      <c r="E17" s="323" t="s">
        <v>237</v>
      </c>
      <c r="F17" s="324">
        <v>22</v>
      </c>
      <c r="G17" s="321" t="s">
        <v>129</v>
      </c>
      <c r="H17" s="325">
        <v>147</v>
      </c>
      <c r="I17" s="60"/>
    </row>
    <row r="18" spans="1:9" ht="19.5" customHeight="1">
      <c r="A18" s="326" t="s">
        <v>238</v>
      </c>
      <c r="B18" s="320">
        <v>3</v>
      </c>
      <c r="C18" s="321" t="s">
        <v>137</v>
      </c>
      <c r="D18" s="322">
        <v>976</v>
      </c>
      <c r="E18" s="323" t="s">
        <v>138</v>
      </c>
      <c r="F18" s="324">
        <v>0</v>
      </c>
      <c r="G18" s="321" t="s">
        <v>132</v>
      </c>
      <c r="H18" s="325">
        <v>10</v>
      </c>
      <c r="I18" s="60"/>
    </row>
    <row r="19" spans="1:9" ht="19.5" customHeight="1">
      <c r="A19" s="326" t="s">
        <v>239</v>
      </c>
      <c r="B19" s="320">
        <v>1073</v>
      </c>
      <c r="C19" s="321" t="s">
        <v>140</v>
      </c>
      <c r="D19" s="322">
        <v>316</v>
      </c>
      <c r="E19" s="323" t="s">
        <v>141</v>
      </c>
      <c r="F19" s="324">
        <v>347</v>
      </c>
      <c r="G19" s="321" t="s">
        <v>135</v>
      </c>
      <c r="H19" s="325">
        <v>0</v>
      </c>
      <c r="I19" s="60"/>
    </row>
    <row r="20" spans="1:9" ht="19.5" customHeight="1">
      <c r="A20" s="326" t="s">
        <v>149</v>
      </c>
      <c r="B20" s="320">
        <v>1</v>
      </c>
      <c r="C20" s="321" t="s">
        <v>240</v>
      </c>
      <c r="D20" s="322">
        <v>55</v>
      </c>
      <c r="E20" s="323" t="s">
        <v>144</v>
      </c>
      <c r="F20" s="324">
        <v>48</v>
      </c>
      <c r="G20" s="330" t="s">
        <v>834</v>
      </c>
      <c r="H20" s="331">
        <v>4</v>
      </c>
      <c r="I20" s="60"/>
    </row>
    <row r="21" spans="1:9" ht="19.5" customHeight="1">
      <c r="A21" s="326" t="s">
        <v>152</v>
      </c>
      <c r="B21" s="320">
        <v>25</v>
      </c>
      <c r="C21" s="321" t="s">
        <v>145</v>
      </c>
      <c r="D21" s="322">
        <v>1</v>
      </c>
      <c r="E21" s="323" t="s">
        <v>146</v>
      </c>
      <c r="F21" s="324">
        <v>2</v>
      </c>
      <c r="G21" s="321" t="s">
        <v>139</v>
      </c>
      <c r="H21" s="325">
        <v>149</v>
      </c>
      <c r="I21" s="60"/>
    </row>
    <row r="22" spans="1:9" ht="19.5" customHeight="1">
      <c r="A22" s="326" t="s">
        <v>155</v>
      </c>
      <c r="B22" s="320">
        <v>54</v>
      </c>
      <c r="C22" s="321" t="s">
        <v>241</v>
      </c>
      <c r="D22" s="322">
        <v>20</v>
      </c>
      <c r="E22" s="323" t="s">
        <v>148</v>
      </c>
      <c r="F22" s="324">
        <v>0</v>
      </c>
      <c r="G22" s="321" t="s">
        <v>142</v>
      </c>
      <c r="H22" s="325">
        <v>4421</v>
      </c>
      <c r="I22" s="60"/>
    </row>
    <row r="23" spans="1:9" ht="19.5" customHeight="1">
      <c r="A23" s="326" t="s">
        <v>157</v>
      </c>
      <c r="B23" s="320">
        <v>1</v>
      </c>
      <c r="C23" s="321" t="s">
        <v>150</v>
      </c>
      <c r="D23" s="322">
        <v>27</v>
      </c>
      <c r="E23" s="323" t="s">
        <v>151</v>
      </c>
      <c r="F23" s="324">
        <v>3</v>
      </c>
      <c r="G23" s="321" t="s">
        <v>242</v>
      </c>
      <c r="H23" s="325">
        <v>2</v>
      </c>
      <c r="I23" s="60"/>
    </row>
    <row r="24" spans="1:9" ht="19.5" customHeight="1">
      <c r="A24" s="326" t="s">
        <v>158</v>
      </c>
      <c r="B24" s="320">
        <v>5</v>
      </c>
      <c r="C24" s="321" t="s">
        <v>243</v>
      </c>
      <c r="D24" s="322">
        <v>0</v>
      </c>
      <c r="E24" s="323" t="s">
        <v>153</v>
      </c>
      <c r="F24" s="324">
        <v>475</v>
      </c>
      <c r="G24" s="321" t="s">
        <v>147</v>
      </c>
      <c r="H24" s="325">
        <v>2</v>
      </c>
      <c r="I24" s="60"/>
    </row>
    <row r="25" spans="1:9" ht="19.5" customHeight="1">
      <c r="A25" s="326" t="s">
        <v>160</v>
      </c>
      <c r="B25" s="320">
        <v>11</v>
      </c>
      <c r="C25" s="321" t="s">
        <v>156</v>
      </c>
      <c r="D25" s="322">
        <v>1</v>
      </c>
      <c r="E25" s="323" t="s">
        <v>835</v>
      </c>
      <c r="F25" s="324">
        <v>189</v>
      </c>
      <c r="G25" s="321" t="s">
        <v>244</v>
      </c>
      <c r="H25" s="325">
        <v>10</v>
      </c>
      <c r="I25" s="60"/>
    </row>
    <row r="26" spans="1:9" ht="19.5" customHeight="1">
      <c r="A26" s="326" t="s">
        <v>246</v>
      </c>
      <c r="B26" s="320">
        <v>1186</v>
      </c>
      <c r="C26" s="321" t="s">
        <v>247</v>
      </c>
      <c r="D26" s="322">
        <v>2</v>
      </c>
      <c r="E26" s="323" t="s">
        <v>248</v>
      </c>
      <c r="F26" s="324">
        <v>277</v>
      </c>
      <c r="G26" s="321" t="s">
        <v>245</v>
      </c>
      <c r="H26" s="325">
        <v>40</v>
      </c>
      <c r="I26" s="60"/>
    </row>
    <row r="27" spans="1:9" ht="19.5" customHeight="1">
      <c r="A27" s="326" t="s">
        <v>249</v>
      </c>
      <c r="B27" s="320">
        <v>6</v>
      </c>
      <c r="C27" s="321" t="s">
        <v>250</v>
      </c>
      <c r="D27" s="322">
        <v>17</v>
      </c>
      <c r="E27" s="323" t="s">
        <v>251</v>
      </c>
      <c r="F27" s="324">
        <v>13</v>
      </c>
      <c r="G27" s="321" t="s">
        <v>154</v>
      </c>
      <c r="H27" s="325">
        <v>176</v>
      </c>
      <c r="I27" s="60"/>
    </row>
    <row r="28" spans="1:9" ht="19.5" customHeight="1">
      <c r="A28" s="326" t="s">
        <v>165</v>
      </c>
      <c r="B28" s="320">
        <v>0</v>
      </c>
      <c r="C28" s="321" t="s">
        <v>161</v>
      </c>
      <c r="D28" s="322">
        <v>36</v>
      </c>
      <c r="E28" s="323" t="s">
        <v>162</v>
      </c>
      <c r="F28" s="324">
        <v>1</v>
      </c>
      <c r="G28" s="321" t="s">
        <v>252</v>
      </c>
      <c r="H28" s="325">
        <v>9</v>
      </c>
      <c r="I28" s="60"/>
    </row>
    <row r="29" spans="1:9" ht="19.5" customHeight="1">
      <c r="A29" s="326" t="s">
        <v>167</v>
      </c>
      <c r="B29" s="320">
        <v>13756</v>
      </c>
      <c r="C29" s="321" t="s">
        <v>163</v>
      </c>
      <c r="D29" s="322">
        <v>2</v>
      </c>
      <c r="E29" s="323" t="s">
        <v>164</v>
      </c>
      <c r="F29" s="324">
        <v>474</v>
      </c>
      <c r="G29" s="321" t="s">
        <v>253</v>
      </c>
      <c r="H29" s="325">
        <v>0</v>
      </c>
      <c r="I29" s="60"/>
    </row>
    <row r="30" spans="1:9" ht="19.5" customHeight="1">
      <c r="A30" s="326" t="s">
        <v>170</v>
      </c>
      <c r="B30" s="320">
        <v>0</v>
      </c>
      <c r="C30" s="321" t="s">
        <v>166</v>
      </c>
      <c r="D30" s="322">
        <v>3028</v>
      </c>
      <c r="E30" s="323" t="s">
        <v>254</v>
      </c>
      <c r="F30" s="324">
        <v>68</v>
      </c>
      <c r="G30" s="321" t="s">
        <v>159</v>
      </c>
      <c r="H30" s="325">
        <v>25</v>
      </c>
      <c r="I30" s="60"/>
    </row>
    <row r="31" spans="1:9" ht="19.5" customHeight="1">
      <c r="A31" s="326" t="s">
        <v>173</v>
      </c>
      <c r="B31" s="320">
        <v>36</v>
      </c>
      <c r="C31" s="321" t="s">
        <v>168</v>
      </c>
      <c r="D31" s="322">
        <v>1635</v>
      </c>
      <c r="E31" s="323" t="s">
        <v>169</v>
      </c>
      <c r="F31" s="324">
        <v>4</v>
      </c>
      <c r="G31" s="329" t="s">
        <v>255</v>
      </c>
      <c r="H31" s="325">
        <v>342</v>
      </c>
      <c r="I31" s="60"/>
    </row>
    <row r="32" spans="1:9" ht="19.5" customHeight="1">
      <c r="A32" s="326" t="s">
        <v>257</v>
      </c>
      <c r="B32" s="320">
        <v>1</v>
      </c>
      <c r="C32" s="321" t="s">
        <v>171</v>
      </c>
      <c r="D32" s="322">
        <v>656</v>
      </c>
      <c r="E32" s="323" t="s">
        <v>172</v>
      </c>
      <c r="F32" s="324">
        <v>1062</v>
      </c>
      <c r="G32" s="329" t="s">
        <v>256</v>
      </c>
      <c r="H32" s="325">
        <v>7</v>
      </c>
      <c r="I32" s="60"/>
    </row>
    <row r="33" spans="1:9" ht="19.5" customHeight="1">
      <c r="A33" s="326" t="s">
        <v>258</v>
      </c>
      <c r="B33" s="320">
        <v>0</v>
      </c>
      <c r="C33" s="321" t="s">
        <v>174</v>
      </c>
      <c r="D33" s="322">
        <v>4</v>
      </c>
      <c r="E33" s="323" t="s">
        <v>259</v>
      </c>
      <c r="F33" s="324">
        <v>3</v>
      </c>
      <c r="G33" s="321" t="s">
        <v>221</v>
      </c>
      <c r="H33" s="325">
        <v>1943</v>
      </c>
      <c r="I33" s="60"/>
    </row>
    <row r="34" spans="1:9" ht="19.5" customHeight="1">
      <c r="A34" s="326" t="s">
        <v>260</v>
      </c>
      <c r="B34" s="320">
        <v>1529</v>
      </c>
      <c r="C34" s="321" t="s">
        <v>175</v>
      </c>
      <c r="D34" s="322">
        <v>127</v>
      </c>
      <c r="E34" s="323" t="s">
        <v>220</v>
      </c>
      <c r="F34" s="324">
        <v>7</v>
      </c>
      <c r="G34" s="321" t="s">
        <v>222</v>
      </c>
      <c r="H34" s="325">
        <v>5541</v>
      </c>
      <c r="I34" s="60"/>
    </row>
    <row r="35" spans="1:9" ht="19.5" customHeight="1">
      <c r="A35" s="326" t="s">
        <v>177</v>
      </c>
      <c r="B35" s="320">
        <v>34</v>
      </c>
      <c r="C35" s="321" t="s">
        <v>176</v>
      </c>
      <c r="D35" s="322">
        <v>51</v>
      </c>
      <c r="E35" s="323" t="s">
        <v>261</v>
      </c>
      <c r="F35" s="324">
        <v>0</v>
      </c>
      <c r="G35" s="321" t="s">
        <v>223</v>
      </c>
      <c r="H35" s="325">
        <v>196</v>
      </c>
      <c r="I35" s="60"/>
    </row>
    <row r="36" spans="1:9" ht="19.5" customHeight="1">
      <c r="A36" s="326" t="s">
        <v>180</v>
      </c>
      <c r="B36" s="320">
        <v>1043</v>
      </c>
      <c r="C36" s="321" t="s">
        <v>178</v>
      </c>
      <c r="D36" s="322">
        <v>193</v>
      </c>
      <c r="E36" s="323" t="s">
        <v>263</v>
      </c>
      <c r="F36" s="324">
        <v>336</v>
      </c>
      <c r="G36" s="321" t="s">
        <v>262</v>
      </c>
      <c r="H36" s="325">
        <v>17</v>
      </c>
      <c r="I36" s="60"/>
    </row>
    <row r="37" spans="1:9" ht="19.5" customHeight="1">
      <c r="A37" s="326" t="s">
        <v>836</v>
      </c>
      <c r="B37" s="320">
        <v>1</v>
      </c>
      <c r="C37" s="321" t="s">
        <v>265</v>
      </c>
      <c r="D37" s="322">
        <v>6</v>
      </c>
      <c r="E37" s="323" t="s">
        <v>179</v>
      </c>
      <c r="F37" s="324">
        <v>8783</v>
      </c>
      <c r="G37" s="321" t="s">
        <v>264</v>
      </c>
      <c r="H37" s="325">
        <v>52</v>
      </c>
      <c r="I37" s="60"/>
    </row>
    <row r="38" spans="1:9" ht="19.5" customHeight="1">
      <c r="A38" s="332" t="s">
        <v>183</v>
      </c>
      <c r="B38" s="320">
        <v>1</v>
      </c>
      <c r="C38" s="321" t="s">
        <v>837</v>
      </c>
      <c r="D38" s="322">
        <v>19</v>
      </c>
      <c r="E38" s="323" t="s">
        <v>181</v>
      </c>
      <c r="F38" s="324">
        <v>18802</v>
      </c>
      <c r="G38" s="321" t="s">
        <v>266</v>
      </c>
      <c r="H38" s="325">
        <v>0</v>
      </c>
      <c r="I38" s="60"/>
    </row>
    <row r="39" spans="1:9" ht="19.5" customHeight="1">
      <c r="A39" s="326" t="s">
        <v>268</v>
      </c>
      <c r="B39" s="320">
        <v>0</v>
      </c>
      <c r="C39" s="321" t="s">
        <v>269</v>
      </c>
      <c r="D39" s="322">
        <v>14</v>
      </c>
      <c r="E39" s="323" t="s">
        <v>182</v>
      </c>
      <c r="F39" s="324">
        <v>97</v>
      </c>
      <c r="G39" s="321" t="s">
        <v>267</v>
      </c>
      <c r="H39" s="325">
        <v>0</v>
      </c>
      <c r="I39" s="60"/>
    </row>
    <row r="40" spans="1:9" ht="19.5" customHeight="1">
      <c r="A40" s="326" t="s">
        <v>186</v>
      </c>
      <c r="B40" s="320">
        <v>45</v>
      </c>
      <c r="C40" s="321" t="s">
        <v>185</v>
      </c>
      <c r="D40" s="322">
        <v>8</v>
      </c>
      <c r="E40" s="323" t="s">
        <v>184</v>
      </c>
      <c r="F40" s="324">
        <v>54</v>
      </c>
      <c r="G40" s="321" t="s">
        <v>270</v>
      </c>
      <c r="H40" s="325">
        <v>46</v>
      </c>
      <c r="I40" s="60"/>
    </row>
    <row r="41" spans="1:9" ht="19.5" customHeight="1">
      <c r="A41" s="326" t="s">
        <v>190</v>
      </c>
      <c r="B41" s="320">
        <v>47697</v>
      </c>
      <c r="C41" s="321" t="s">
        <v>187</v>
      </c>
      <c r="D41" s="322">
        <v>54</v>
      </c>
      <c r="E41" s="323" t="s">
        <v>272</v>
      </c>
      <c r="F41" s="324">
        <v>1</v>
      </c>
      <c r="G41" s="321" t="s">
        <v>271</v>
      </c>
      <c r="H41" s="325">
        <v>5202</v>
      </c>
      <c r="I41" s="60"/>
    </row>
    <row r="42" spans="1:9" ht="19.5" customHeight="1">
      <c r="A42" s="326" t="s">
        <v>192</v>
      </c>
      <c r="B42" s="320">
        <v>437</v>
      </c>
      <c r="C42" s="321" t="s">
        <v>191</v>
      </c>
      <c r="D42" s="322">
        <v>0</v>
      </c>
      <c r="E42" s="323" t="s">
        <v>188</v>
      </c>
      <c r="F42" s="324">
        <v>281</v>
      </c>
      <c r="G42" s="321" t="s">
        <v>189</v>
      </c>
      <c r="H42" s="325">
        <v>1</v>
      </c>
      <c r="I42" s="60"/>
    </row>
    <row r="43" spans="1:9" ht="19.5" customHeight="1">
      <c r="A43" s="326" t="s">
        <v>194</v>
      </c>
      <c r="B43" s="320">
        <v>0</v>
      </c>
      <c r="C43" s="321" t="s">
        <v>838</v>
      </c>
      <c r="D43" s="322">
        <v>34742</v>
      </c>
      <c r="E43" s="323" t="s">
        <v>274</v>
      </c>
      <c r="F43" s="324">
        <v>722</v>
      </c>
      <c r="G43" s="333" t="s">
        <v>275</v>
      </c>
      <c r="H43" s="325">
        <v>9</v>
      </c>
      <c r="I43" s="60"/>
    </row>
    <row r="44" spans="1:9" ht="19.5" customHeight="1">
      <c r="A44" s="326" t="s">
        <v>276</v>
      </c>
      <c r="B44" s="320">
        <v>7</v>
      </c>
      <c r="C44" s="321" t="s">
        <v>277</v>
      </c>
      <c r="D44" s="322">
        <v>0</v>
      </c>
      <c r="E44" s="323" t="s">
        <v>193</v>
      </c>
      <c r="F44" s="324">
        <v>3</v>
      </c>
      <c r="G44" s="321" t="s">
        <v>195</v>
      </c>
      <c r="H44" s="325">
        <v>11</v>
      </c>
      <c r="I44" s="60"/>
    </row>
    <row r="45" spans="1:9" ht="19.5" customHeight="1">
      <c r="A45" s="326" t="s">
        <v>839</v>
      </c>
      <c r="B45" s="320">
        <v>37</v>
      </c>
      <c r="C45" s="321" t="s">
        <v>278</v>
      </c>
      <c r="D45" s="322">
        <v>6</v>
      </c>
      <c r="E45" s="334" t="s">
        <v>224</v>
      </c>
      <c r="F45" s="324">
        <v>5</v>
      </c>
      <c r="G45" s="321" t="s">
        <v>196</v>
      </c>
      <c r="H45" s="325">
        <v>7</v>
      </c>
      <c r="I45" s="60"/>
    </row>
    <row r="46" spans="1:9" ht="19.5" customHeight="1">
      <c r="A46" s="326" t="s">
        <v>279</v>
      </c>
      <c r="B46" s="320">
        <v>31</v>
      </c>
      <c r="C46" s="321" t="s">
        <v>197</v>
      </c>
      <c r="D46" s="322">
        <v>1417</v>
      </c>
      <c r="E46" s="323" t="s">
        <v>280</v>
      </c>
      <c r="F46" s="324">
        <v>1</v>
      </c>
      <c r="G46" s="321" t="s">
        <v>840</v>
      </c>
      <c r="H46" s="325">
        <v>3</v>
      </c>
      <c r="I46" s="60"/>
    </row>
    <row r="47" spans="1:9" ht="19.5" customHeight="1">
      <c r="A47" s="326" t="s">
        <v>199</v>
      </c>
      <c r="B47" s="320">
        <v>11</v>
      </c>
      <c r="C47" s="321" t="s">
        <v>281</v>
      </c>
      <c r="D47" s="322">
        <v>7</v>
      </c>
      <c r="E47" s="323" t="s">
        <v>282</v>
      </c>
      <c r="F47" s="324">
        <v>0</v>
      </c>
      <c r="G47" s="329" t="s">
        <v>198</v>
      </c>
      <c r="H47" s="325">
        <v>164</v>
      </c>
      <c r="I47" s="60"/>
    </row>
    <row r="48" spans="1:9" ht="19.5" customHeight="1">
      <c r="A48" s="326" t="s">
        <v>200</v>
      </c>
      <c r="B48" s="320">
        <v>16</v>
      </c>
      <c r="C48" s="321" t="s">
        <v>201</v>
      </c>
      <c r="D48" s="322">
        <v>6</v>
      </c>
      <c r="E48" s="323" t="s">
        <v>283</v>
      </c>
      <c r="F48" s="324">
        <v>0</v>
      </c>
      <c r="G48" s="321"/>
      <c r="H48" s="325"/>
      <c r="I48" s="60"/>
    </row>
    <row r="49" spans="1:9" ht="19.5" customHeight="1">
      <c r="A49" s="326" t="s">
        <v>284</v>
      </c>
      <c r="B49" s="320">
        <v>2</v>
      </c>
      <c r="C49" s="321" t="s">
        <v>203</v>
      </c>
      <c r="D49" s="322">
        <v>3</v>
      </c>
      <c r="E49" s="323" t="s">
        <v>285</v>
      </c>
      <c r="F49" s="324">
        <v>126</v>
      </c>
      <c r="G49" s="335"/>
      <c r="H49" s="325"/>
      <c r="I49" s="60"/>
    </row>
    <row r="50" spans="1:9" ht="19.5" customHeight="1">
      <c r="A50" s="326" t="s">
        <v>286</v>
      </c>
      <c r="B50" s="320">
        <v>19</v>
      </c>
      <c r="C50" s="321" t="s">
        <v>204</v>
      </c>
      <c r="D50" s="322">
        <v>2</v>
      </c>
      <c r="E50" s="323" t="s">
        <v>202</v>
      </c>
      <c r="F50" s="324">
        <v>53</v>
      </c>
      <c r="G50" s="336"/>
      <c r="H50" s="325"/>
      <c r="I50" s="60"/>
    </row>
    <row r="51" spans="1:9" ht="19.5" customHeight="1">
      <c r="A51" s="326" t="s">
        <v>205</v>
      </c>
      <c r="B51" s="320">
        <v>96</v>
      </c>
      <c r="C51" s="321" t="s">
        <v>206</v>
      </c>
      <c r="D51" s="322">
        <v>2</v>
      </c>
      <c r="E51" s="323" t="s">
        <v>287</v>
      </c>
      <c r="F51" s="324">
        <v>0</v>
      </c>
      <c r="G51" s="336"/>
      <c r="H51" s="325"/>
      <c r="I51" s="60"/>
    </row>
    <row r="52" spans="1:9" ht="19.5" customHeight="1">
      <c r="A52" s="326" t="s">
        <v>288</v>
      </c>
      <c r="B52" s="320">
        <v>0</v>
      </c>
      <c r="C52" s="321" t="s">
        <v>289</v>
      </c>
      <c r="D52" s="322">
        <v>0</v>
      </c>
      <c r="E52" s="323" t="s">
        <v>290</v>
      </c>
      <c r="F52" s="324">
        <v>2</v>
      </c>
      <c r="G52" s="336"/>
      <c r="H52" s="325"/>
      <c r="I52" s="60"/>
    </row>
    <row r="53" spans="1:9" ht="19.5" customHeight="1">
      <c r="A53" s="326" t="s">
        <v>208</v>
      </c>
      <c r="B53" s="320">
        <v>3</v>
      </c>
      <c r="C53" s="321" t="s">
        <v>209</v>
      </c>
      <c r="D53" s="337">
        <v>16</v>
      </c>
      <c r="E53" s="323" t="s">
        <v>207</v>
      </c>
      <c r="F53" s="324">
        <v>279</v>
      </c>
      <c r="G53" s="338"/>
      <c r="H53" s="339"/>
      <c r="I53" s="60"/>
    </row>
    <row r="54" spans="1:9" ht="19.5" customHeight="1" thickBot="1">
      <c r="A54" s="340" t="s">
        <v>291</v>
      </c>
      <c r="B54" s="341">
        <v>216</v>
      </c>
      <c r="C54" s="342" t="s">
        <v>292</v>
      </c>
      <c r="D54" s="343">
        <v>2</v>
      </c>
      <c r="E54" s="344" t="s">
        <v>293</v>
      </c>
      <c r="F54" s="345">
        <v>9</v>
      </c>
      <c r="G54" s="346"/>
      <c r="H54" s="347"/>
      <c r="I54" s="60"/>
    </row>
    <row r="55" spans="1:9" ht="16.5" customHeight="1" thickTop="1">
      <c r="A55" s="82"/>
      <c r="B55" s="83"/>
      <c r="C55" s="82"/>
      <c r="D55" s="83"/>
      <c r="E55" s="82"/>
      <c r="F55" s="83"/>
      <c r="G55" s="394" t="s">
        <v>841</v>
      </c>
      <c r="H55" s="394"/>
      <c r="I55" s="60"/>
    </row>
    <row r="56" spans="1:9" ht="19.5" customHeight="1">
      <c r="A56" s="82"/>
      <c r="B56" s="83"/>
      <c r="C56" s="82"/>
      <c r="D56" s="83"/>
      <c r="E56" s="82"/>
      <c r="F56" s="83"/>
      <c r="G56" s="51"/>
      <c r="H56" s="83"/>
      <c r="I56" s="60"/>
    </row>
    <row r="57" spans="1:9" ht="19.5" customHeight="1">
      <c r="A57" s="82"/>
      <c r="B57" s="83"/>
      <c r="C57" s="51"/>
      <c r="D57" s="83"/>
      <c r="E57" s="82"/>
      <c r="F57" s="83"/>
      <c r="I57" s="60"/>
    </row>
  </sheetData>
  <mergeCells count="2">
    <mergeCell ref="A3:H3"/>
    <mergeCell ref="G55:H55"/>
  </mergeCells>
  <phoneticPr fontId="2" type="Hiragana"/>
  <pageMargins left="0.70866141732283472" right="0.39370078740157483" top="0.98425196850393704" bottom="0.39370078740157483" header="0.51181102362204722" footer="0.51181102362204722"/>
  <pageSetup paperSize="9" scale="70" orientation="portrait" horizontalDpi="4294967292" verticalDpi="4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P117"/>
  <sheetViews>
    <sheetView zoomScaleNormal="100" zoomScaleSheetLayoutView="75" workbookViewId="0">
      <selection activeCell="R10" sqref="R10"/>
    </sheetView>
  </sheetViews>
  <sheetFormatPr defaultRowHeight="13.5"/>
  <cols>
    <col min="1" max="1" width="10" customWidth="1"/>
    <col min="2" max="2" width="7.75" customWidth="1"/>
    <col min="3" max="3" width="7.125" customWidth="1"/>
    <col min="5" max="6" width="7.125" customWidth="1"/>
    <col min="7" max="12" width="6.375" customWidth="1"/>
    <col min="13" max="14" width="6.625" customWidth="1"/>
    <col min="15" max="15" width="6.375" customWidth="1"/>
    <col min="16" max="16" width="8.5" customWidth="1"/>
    <col min="17" max="17" width="5.375" customWidth="1"/>
  </cols>
  <sheetData>
    <row r="1" spans="1:16" ht="17.25" customHeight="1">
      <c r="A1" s="16" t="s">
        <v>820</v>
      </c>
    </row>
    <row r="2" spans="1:16" ht="17.25" customHeight="1" thickBot="1">
      <c r="A2" s="245"/>
      <c r="B2" s="46"/>
      <c r="C2" s="46"/>
      <c r="D2" s="46"/>
      <c r="E2" s="46"/>
      <c r="F2" s="46"/>
      <c r="G2" s="46"/>
      <c r="H2" s="46"/>
      <c r="I2" s="46"/>
      <c r="J2" s="46"/>
      <c r="K2" s="52"/>
      <c r="L2" s="53"/>
      <c r="M2" s="46"/>
      <c r="N2" s="53"/>
      <c r="O2" s="202" t="s">
        <v>296</v>
      </c>
      <c r="P2" s="203" t="s">
        <v>821</v>
      </c>
    </row>
    <row r="3" spans="1:16" ht="17.25" customHeight="1">
      <c r="A3" s="9"/>
      <c r="B3" s="204" t="s">
        <v>297</v>
      </c>
      <c r="C3" s="205"/>
      <c r="D3" s="206"/>
      <c r="E3" s="206"/>
      <c r="F3" s="205"/>
      <c r="G3" s="206"/>
      <c r="H3" s="205"/>
      <c r="I3" s="206"/>
      <c r="J3" s="205"/>
      <c r="K3" s="206"/>
      <c r="L3" s="206"/>
      <c r="M3" s="206"/>
      <c r="N3" s="206"/>
      <c r="O3" s="205"/>
      <c r="P3" s="207" t="s">
        <v>298</v>
      </c>
    </row>
    <row r="4" spans="1:16" ht="14.25" thickBot="1">
      <c r="A4" s="10"/>
      <c r="B4" s="208" t="s">
        <v>299</v>
      </c>
      <c r="C4" s="209" t="s">
        <v>300</v>
      </c>
      <c r="D4" s="210" t="s">
        <v>301</v>
      </c>
      <c r="E4" s="210" t="s">
        <v>302</v>
      </c>
      <c r="F4" s="209" t="s">
        <v>303</v>
      </c>
      <c r="G4" s="210" t="s">
        <v>304</v>
      </c>
      <c r="H4" s="209" t="s">
        <v>305</v>
      </c>
      <c r="I4" s="210" t="s">
        <v>307</v>
      </c>
      <c r="J4" s="210" t="s">
        <v>306</v>
      </c>
      <c r="K4" s="210" t="s">
        <v>309</v>
      </c>
      <c r="L4" s="210" t="s">
        <v>308</v>
      </c>
      <c r="M4" s="212" t="s">
        <v>310</v>
      </c>
      <c r="N4" s="211" t="s">
        <v>312</v>
      </c>
      <c r="O4" s="210" t="s">
        <v>311</v>
      </c>
      <c r="P4" s="213" t="s">
        <v>822</v>
      </c>
    </row>
    <row r="5" spans="1:16" ht="17.25" customHeight="1" thickBot="1">
      <c r="A5" s="34" t="s">
        <v>314</v>
      </c>
      <c r="B5" s="214">
        <v>160600</v>
      </c>
      <c r="C5" s="215">
        <v>43355</v>
      </c>
      <c r="D5" s="215">
        <v>34317</v>
      </c>
      <c r="E5" s="215">
        <v>18247</v>
      </c>
      <c r="F5" s="215">
        <v>13743</v>
      </c>
      <c r="G5" s="215">
        <v>8661</v>
      </c>
      <c r="H5" s="215">
        <v>5460</v>
      </c>
      <c r="I5" s="215">
        <v>4594</v>
      </c>
      <c r="J5" s="215">
        <v>4287</v>
      </c>
      <c r="K5" s="215">
        <v>2734</v>
      </c>
      <c r="L5" s="215">
        <v>2040</v>
      </c>
      <c r="M5" s="215">
        <v>1493</v>
      </c>
      <c r="N5" s="215">
        <v>1441</v>
      </c>
      <c r="O5" s="215">
        <v>1430</v>
      </c>
      <c r="P5" s="246">
        <v>18798</v>
      </c>
    </row>
    <row r="6" spans="1:16" ht="17.25" customHeight="1" thickBot="1">
      <c r="A6" s="17" t="s">
        <v>315</v>
      </c>
      <c r="B6" s="214">
        <v>70993</v>
      </c>
      <c r="C6" s="215">
        <v>25534</v>
      </c>
      <c r="D6" s="215">
        <v>15964</v>
      </c>
      <c r="E6" s="215">
        <v>7008</v>
      </c>
      <c r="F6" s="215">
        <v>3627</v>
      </c>
      <c r="G6" s="215">
        <v>1742</v>
      </c>
      <c r="H6" s="215">
        <v>2672</v>
      </c>
      <c r="I6" s="215">
        <v>1435</v>
      </c>
      <c r="J6" s="215">
        <v>1429</v>
      </c>
      <c r="K6" s="215">
        <v>1137</v>
      </c>
      <c r="L6" s="215">
        <v>1088</v>
      </c>
      <c r="M6" s="215">
        <v>387</v>
      </c>
      <c r="N6" s="215">
        <v>620</v>
      </c>
      <c r="O6" s="215">
        <v>113</v>
      </c>
      <c r="P6" s="246">
        <v>8237</v>
      </c>
    </row>
    <row r="7" spans="1:16" ht="17.25" customHeight="1">
      <c r="A7" s="35" t="s">
        <v>316</v>
      </c>
      <c r="B7" s="217">
        <v>8621</v>
      </c>
      <c r="C7" s="218">
        <v>2103</v>
      </c>
      <c r="D7" s="219">
        <v>1939</v>
      </c>
      <c r="E7" s="219">
        <v>1002</v>
      </c>
      <c r="F7" s="219">
        <v>1505</v>
      </c>
      <c r="G7" s="219">
        <v>537</v>
      </c>
      <c r="H7" s="219">
        <v>134</v>
      </c>
      <c r="I7" s="218">
        <v>57</v>
      </c>
      <c r="J7" s="218">
        <v>109</v>
      </c>
      <c r="K7" s="218">
        <v>169</v>
      </c>
      <c r="L7" s="218">
        <v>46</v>
      </c>
      <c r="M7" s="218">
        <v>1</v>
      </c>
      <c r="N7" s="219">
        <v>81</v>
      </c>
      <c r="O7" s="219">
        <v>4</v>
      </c>
      <c r="P7" s="247">
        <v>934</v>
      </c>
    </row>
    <row r="8" spans="1:16" ht="17.25" customHeight="1">
      <c r="A8" s="36" t="s">
        <v>317</v>
      </c>
      <c r="B8" s="221">
        <v>4249</v>
      </c>
      <c r="C8" s="222">
        <v>1702</v>
      </c>
      <c r="D8" s="223">
        <v>1153</v>
      </c>
      <c r="E8" s="223">
        <v>400</v>
      </c>
      <c r="F8" s="223">
        <v>87</v>
      </c>
      <c r="G8" s="223">
        <v>40</v>
      </c>
      <c r="H8" s="223">
        <v>122</v>
      </c>
      <c r="I8" s="222">
        <v>28</v>
      </c>
      <c r="J8" s="222">
        <v>65</v>
      </c>
      <c r="K8" s="222">
        <v>70</v>
      </c>
      <c r="L8" s="222">
        <v>56</v>
      </c>
      <c r="M8" s="222">
        <v>13</v>
      </c>
      <c r="N8" s="223">
        <v>50</v>
      </c>
      <c r="O8" s="223">
        <v>1</v>
      </c>
      <c r="P8" s="248">
        <v>462</v>
      </c>
    </row>
    <row r="9" spans="1:16" ht="17.25" customHeight="1">
      <c r="A9" s="36" t="s">
        <v>318</v>
      </c>
      <c r="B9" s="221">
        <v>2466</v>
      </c>
      <c r="C9" s="222">
        <v>1113</v>
      </c>
      <c r="D9" s="223">
        <v>660</v>
      </c>
      <c r="E9" s="223">
        <v>204</v>
      </c>
      <c r="F9" s="223">
        <v>21</v>
      </c>
      <c r="G9" s="223">
        <v>43</v>
      </c>
      <c r="H9" s="223">
        <v>49</v>
      </c>
      <c r="I9" s="222">
        <v>10</v>
      </c>
      <c r="J9" s="222">
        <v>50</v>
      </c>
      <c r="K9" s="222">
        <v>64</v>
      </c>
      <c r="L9" s="222">
        <v>31</v>
      </c>
      <c r="M9" s="222">
        <v>2</v>
      </c>
      <c r="N9" s="223">
        <v>21</v>
      </c>
      <c r="O9" s="223">
        <v>0</v>
      </c>
      <c r="P9" s="248">
        <v>198</v>
      </c>
    </row>
    <row r="10" spans="1:16" ht="17.25" customHeight="1">
      <c r="A10" s="36" t="s">
        <v>319</v>
      </c>
      <c r="B10" s="221">
        <v>14498</v>
      </c>
      <c r="C10" s="222">
        <v>6606</v>
      </c>
      <c r="D10" s="223">
        <v>2899</v>
      </c>
      <c r="E10" s="223">
        <v>996</v>
      </c>
      <c r="F10" s="223">
        <v>153</v>
      </c>
      <c r="G10" s="223">
        <v>44</v>
      </c>
      <c r="H10" s="223">
        <v>932</v>
      </c>
      <c r="I10" s="222">
        <v>36</v>
      </c>
      <c r="J10" s="222">
        <v>249</v>
      </c>
      <c r="K10" s="222">
        <v>306</v>
      </c>
      <c r="L10" s="222">
        <v>501</v>
      </c>
      <c r="M10" s="222">
        <v>24</v>
      </c>
      <c r="N10" s="223">
        <v>46</v>
      </c>
      <c r="O10" s="223">
        <v>1</v>
      </c>
      <c r="P10" s="248">
        <v>1705</v>
      </c>
    </row>
    <row r="11" spans="1:16" ht="17.25" customHeight="1">
      <c r="A11" s="36" t="s">
        <v>320</v>
      </c>
      <c r="B11" s="221">
        <v>6724</v>
      </c>
      <c r="C11" s="222">
        <v>2533</v>
      </c>
      <c r="D11" s="223">
        <v>2023</v>
      </c>
      <c r="E11" s="223">
        <v>1018</v>
      </c>
      <c r="F11" s="223">
        <v>31</v>
      </c>
      <c r="G11" s="223">
        <v>69</v>
      </c>
      <c r="H11" s="223">
        <v>104</v>
      </c>
      <c r="I11" s="222">
        <v>21</v>
      </c>
      <c r="J11" s="222">
        <v>238</v>
      </c>
      <c r="K11" s="222">
        <v>52</v>
      </c>
      <c r="L11" s="222">
        <v>55</v>
      </c>
      <c r="M11" s="222">
        <v>6</v>
      </c>
      <c r="N11" s="223">
        <v>50</v>
      </c>
      <c r="O11" s="223">
        <v>5</v>
      </c>
      <c r="P11" s="248">
        <v>519</v>
      </c>
    </row>
    <row r="12" spans="1:16" ht="17.25" customHeight="1">
      <c r="A12" s="36" t="s">
        <v>321</v>
      </c>
      <c r="B12" s="221">
        <v>2211</v>
      </c>
      <c r="C12" s="222">
        <v>720</v>
      </c>
      <c r="D12" s="223">
        <v>573</v>
      </c>
      <c r="E12" s="223">
        <v>293</v>
      </c>
      <c r="F12" s="223">
        <v>158</v>
      </c>
      <c r="G12" s="223">
        <v>25</v>
      </c>
      <c r="H12" s="223">
        <v>68</v>
      </c>
      <c r="I12" s="222">
        <v>38</v>
      </c>
      <c r="J12" s="222">
        <v>56</v>
      </c>
      <c r="K12" s="222">
        <v>22</v>
      </c>
      <c r="L12" s="222">
        <v>26</v>
      </c>
      <c r="M12" s="222">
        <v>0</v>
      </c>
      <c r="N12" s="223">
        <v>26</v>
      </c>
      <c r="O12" s="223">
        <v>2</v>
      </c>
      <c r="P12" s="248">
        <v>204</v>
      </c>
    </row>
    <row r="13" spans="1:16" ht="17.25" customHeight="1">
      <c r="A13" s="36" t="s">
        <v>322</v>
      </c>
      <c r="B13" s="221">
        <v>3548</v>
      </c>
      <c r="C13" s="222">
        <v>1713</v>
      </c>
      <c r="D13" s="223">
        <v>792</v>
      </c>
      <c r="E13" s="223">
        <v>351</v>
      </c>
      <c r="F13" s="223">
        <v>33</v>
      </c>
      <c r="G13" s="223">
        <v>7</v>
      </c>
      <c r="H13" s="223">
        <v>81</v>
      </c>
      <c r="I13" s="222">
        <v>38</v>
      </c>
      <c r="J13" s="222">
        <v>66</v>
      </c>
      <c r="K13" s="222">
        <v>19</v>
      </c>
      <c r="L13" s="222">
        <v>26</v>
      </c>
      <c r="M13" s="222">
        <v>17</v>
      </c>
      <c r="N13" s="223">
        <v>55</v>
      </c>
      <c r="O13" s="223">
        <v>16</v>
      </c>
      <c r="P13" s="248">
        <v>334</v>
      </c>
    </row>
    <row r="14" spans="1:16" ht="17.25" customHeight="1">
      <c r="A14" s="36" t="s">
        <v>323</v>
      </c>
      <c r="B14" s="221">
        <v>2125</v>
      </c>
      <c r="C14" s="222">
        <v>771</v>
      </c>
      <c r="D14" s="223">
        <v>499</v>
      </c>
      <c r="E14" s="223">
        <v>260</v>
      </c>
      <c r="F14" s="223">
        <v>20</v>
      </c>
      <c r="G14" s="223">
        <v>31</v>
      </c>
      <c r="H14" s="223">
        <v>64</v>
      </c>
      <c r="I14" s="222">
        <v>57</v>
      </c>
      <c r="J14" s="222">
        <v>58</v>
      </c>
      <c r="K14" s="222">
        <v>7</v>
      </c>
      <c r="L14" s="222">
        <v>24</v>
      </c>
      <c r="M14" s="222">
        <v>79</v>
      </c>
      <c r="N14" s="223">
        <v>23</v>
      </c>
      <c r="O14" s="223">
        <v>9</v>
      </c>
      <c r="P14" s="248">
        <v>223</v>
      </c>
    </row>
    <row r="15" spans="1:16" ht="17.25" customHeight="1">
      <c r="A15" s="36" t="s">
        <v>324</v>
      </c>
      <c r="B15" s="221">
        <v>3262</v>
      </c>
      <c r="C15" s="222">
        <v>1229</v>
      </c>
      <c r="D15" s="223">
        <v>690</v>
      </c>
      <c r="E15" s="223">
        <v>292</v>
      </c>
      <c r="F15" s="223">
        <v>373</v>
      </c>
      <c r="G15" s="223">
        <v>188</v>
      </c>
      <c r="H15" s="223">
        <v>107</v>
      </c>
      <c r="I15" s="222">
        <v>8</v>
      </c>
      <c r="J15" s="222">
        <v>56</v>
      </c>
      <c r="K15" s="222">
        <v>52</v>
      </c>
      <c r="L15" s="222">
        <v>24</v>
      </c>
      <c r="M15" s="222">
        <v>3</v>
      </c>
      <c r="N15" s="223">
        <v>22</v>
      </c>
      <c r="O15" s="223">
        <v>0</v>
      </c>
      <c r="P15" s="248">
        <v>218</v>
      </c>
    </row>
    <row r="16" spans="1:16" ht="17.25" customHeight="1">
      <c r="A16" s="36" t="s">
        <v>325</v>
      </c>
      <c r="B16" s="221">
        <v>2629</v>
      </c>
      <c r="C16" s="222">
        <v>670</v>
      </c>
      <c r="D16" s="223">
        <v>488</v>
      </c>
      <c r="E16" s="223">
        <v>207</v>
      </c>
      <c r="F16" s="223">
        <v>272</v>
      </c>
      <c r="G16" s="223">
        <v>431</v>
      </c>
      <c r="H16" s="223">
        <v>110</v>
      </c>
      <c r="I16" s="222">
        <v>54</v>
      </c>
      <c r="J16" s="222">
        <v>63</v>
      </c>
      <c r="K16" s="222">
        <v>24</v>
      </c>
      <c r="L16" s="222">
        <v>25</v>
      </c>
      <c r="M16" s="222">
        <v>2</v>
      </c>
      <c r="N16" s="223">
        <v>23</v>
      </c>
      <c r="O16" s="223">
        <v>0</v>
      </c>
      <c r="P16" s="248">
        <v>260</v>
      </c>
    </row>
    <row r="17" spans="1:16" ht="17.25" customHeight="1">
      <c r="A17" s="36" t="s">
        <v>326</v>
      </c>
      <c r="B17" s="221">
        <v>4835</v>
      </c>
      <c r="C17" s="222">
        <v>1297</v>
      </c>
      <c r="D17" s="223">
        <v>1182</v>
      </c>
      <c r="E17" s="223">
        <v>456</v>
      </c>
      <c r="F17" s="223">
        <v>161</v>
      </c>
      <c r="G17" s="223">
        <v>50</v>
      </c>
      <c r="H17" s="223">
        <v>268</v>
      </c>
      <c r="I17" s="222">
        <v>50</v>
      </c>
      <c r="J17" s="222">
        <v>116</v>
      </c>
      <c r="K17" s="222">
        <v>111</v>
      </c>
      <c r="L17" s="222">
        <v>92</v>
      </c>
      <c r="M17" s="222">
        <v>1</v>
      </c>
      <c r="N17" s="223">
        <v>60</v>
      </c>
      <c r="O17" s="223">
        <v>1</v>
      </c>
      <c r="P17" s="248">
        <v>990</v>
      </c>
    </row>
    <row r="18" spans="1:16" ht="17.25" customHeight="1">
      <c r="A18" s="36" t="s">
        <v>327</v>
      </c>
      <c r="B18" s="221">
        <v>2267</v>
      </c>
      <c r="C18" s="222">
        <v>844</v>
      </c>
      <c r="D18" s="223">
        <v>408</v>
      </c>
      <c r="E18" s="223">
        <v>337</v>
      </c>
      <c r="F18" s="223">
        <v>201</v>
      </c>
      <c r="G18" s="223">
        <v>47</v>
      </c>
      <c r="H18" s="223">
        <v>52</v>
      </c>
      <c r="I18" s="222">
        <v>24</v>
      </c>
      <c r="J18" s="222">
        <v>41</v>
      </c>
      <c r="K18" s="222">
        <v>26</v>
      </c>
      <c r="L18" s="222">
        <v>18</v>
      </c>
      <c r="M18" s="222">
        <v>3</v>
      </c>
      <c r="N18" s="223">
        <v>26</v>
      </c>
      <c r="O18" s="223">
        <v>10</v>
      </c>
      <c r="P18" s="248">
        <v>230</v>
      </c>
    </row>
    <row r="19" spans="1:16" ht="17.25" customHeight="1">
      <c r="A19" s="36" t="s">
        <v>328</v>
      </c>
      <c r="B19" s="221">
        <v>3580</v>
      </c>
      <c r="C19" s="222">
        <v>1045</v>
      </c>
      <c r="D19" s="223">
        <v>930</v>
      </c>
      <c r="E19" s="223">
        <v>222</v>
      </c>
      <c r="F19" s="223">
        <v>51</v>
      </c>
      <c r="G19" s="223">
        <v>40</v>
      </c>
      <c r="H19" s="223">
        <v>262</v>
      </c>
      <c r="I19" s="222">
        <v>25</v>
      </c>
      <c r="J19" s="222">
        <v>69</v>
      </c>
      <c r="K19" s="222">
        <v>51</v>
      </c>
      <c r="L19" s="222">
        <v>78</v>
      </c>
      <c r="M19" s="222">
        <v>2</v>
      </c>
      <c r="N19" s="223">
        <v>57</v>
      </c>
      <c r="O19" s="223">
        <v>1</v>
      </c>
      <c r="P19" s="248">
        <v>747</v>
      </c>
    </row>
    <row r="20" spans="1:16" ht="17.25" customHeight="1">
      <c r="A20" s="36" t="s">
        <v>329</v>
      </c>
      <c r="B20" s="221">
        <v>2439</v>
      </c>
      <c r="C20" s="222">
        <v>447</v>
      </c>
      <c r="D20" s="223">
        <v>542</v>
      </c>
      <c r="E20" s="223">
        <v>252</v>
      </c>
      <c r="F20" s="223">
        <v>242</v>
      </c>
      <c r="G20" s="223">
        <v>30</v>
      </c>
      <c r="H20" s="223">
        <v>99</v>
      </c>
      <c r="I20" s="222">
        <v>37</v>
      </c>
      <c r="J20" s="222">
        <v>48</v>
      </c>
      <c r="K20" s="222">
        <v>64</v>
      </c>
      <c r="L20" s="222">
        <v>34</v>
      </c>
      <c r="M20" s="222">
        <v>1</v>
      </c>
      <c r="N20" s="223">
        <v>12</v>
      </c>
      <c r="O20" s="223">
        <v>3</v>
      </c>
      <c r="P20" s="248">
        <v>628</v>
      </c>
    </row>
    <row r="21" spans="1:16" ht="17.25" customHeight="1">
      <c r="A21" s="36" t="s">
        <v>330</v>
      </c>
      <c r="B21" s="221">
        <v>2957</v>
      </c>
      <c r="C21" s="222">
        <v>1176</v>
      </c>
      <c r="D21" s="223">
        <v>522</v>
      </c>
      <c r="E21" s="223">
        <v>297</v>
      </c>
      <c r="F21" s="223">
        <v>240</v>
      </c>
      <c r="G21" s="223">
        <v>70</v>
      </c>
      <c r="H21" s="223">
        <v>100</v>
      </c>
      <c r="I21" s="222">
        <v>106</v>
      </c>
      <c r="J21" s="222">
        <v>55</v>
      </c>
      <c r="K21" s="222">
        <v>74</v>
      </c>
      <c r="L21" s="222">
        <v>24</v>
      </c>
      <c r="M21" s="222">
        <v>12</v>
      </c>
      <c r="N21" s="223">
        <v>25</v>
      </c>
      <c r="O21" s="223">
        <v>9</v>
      </c>
      <c r="P21" s="248">
        <v>247</v>
      </c>
    </row>
    <row r="22" spans="1:16" ht="17.25" customHeight="1">
      <c r="A22" s="36" t="s">
        <v>331</v>
      </c>
      <c r="B22" s="221">
        <v>937</v>
      </c>
      <c r="C22" s="222">
        <v>264</v>
      </c>
      <c r="D22" s="223">
        <v>250</v>
      </c>
      <c r="E22" s="223">
        <v>93</v>
      </c>
      <c r="F22" s="223">
        <v>29</v>
      </c>
      <c r="G22" s="223">
        <v>11</v>
      </c>
      <c r="H22" s="223">
        <v>60</v>
      </c>
      <c r="I22" s="222">
        <v>85</v>
      </c>
      <c r="J22" s="222">
        <v>22</v>
      </c>
      <c r="K22" s="222">
        <v>8</v>
      </c>
      <c r="L22" s="222">
        <v>14</v>
      </c>
      <c r="M22" s="222">
        <v>3</v>
      </c>
      <c r="N22" s="223">
        <v>5</v>
      </c>
      <c r="O22" s="223">
        <v>1</v>
      </c>
      <c r="P22" s="248">
        <v>92</v>
      </c>
    </row>
    <row r="23" spans="1:16" ht="17.25" customHeight="1">
      <c r="A23" s="36" t="s">
        <v>332</v>
      </c>
      <c r="B23" s="221">
        <v>2286</v>
      </c>
      <c r="C23" s="222">
        <v>845</v>
      </c>
      <c r="D23" s="223">
        <v>194</v>
      </c>
      <c r="E23" s="223">
        <v>156</v>
      </c>
      <c r="F23" s="223">
        <v>26</v>
      </c>
      <c r="G23" s="223">
        <v>42</v>
      </c>
      <c r="H23" s="223">
        <v>38</v>
      </c>
      <c r="I23" s="222">
        <v>603</v>
      </c>
      <c r="J23" s="222">
        <v>30</v>
      </c>
      <c r="K23" s="222">
        <v>9</v>
      </c>
      <c r="L23" s="222">
        <v>6</v>
      </c>
      <c r="M23" s="222">
        <v>144</v>
      </c>
      <c r="N23" s="223">
        <v>18</v>
      </c>
      <c r="O23" s="223">
        <v>35</v>
      </c>
      <c r="P23" s="248">
        <v>140</v>
      </c>
    </row>
    <row r="24" spans="1:16" ht="17.25" customHeight="1" thickBot="1">
      <c r="A24" s="37" t="s">
        <v>333</v>
      </c>
      <c r="B24" s="225">
        <v>1359</v>
      </c>
      <c r="C24" s="226">
        <v>456</v>
      </c>
      <c r="D24" s="227">
        <v>220</v>
      </c>
      <c r="E24" s="228">
        <v>172</v>
      </c>
      <c r="F24" s="228">
        <v>24</v>
      </c>
      <c r="G24" s="228">
        <v>37</v>
      </c>
      <c r="H24" s="228">
        <v>22</v>
      </c>
      <c r="I24" s="229">
        <v>158</v>
      </c>
      <c r="J24" s="229">
        <v>38</v>
      </c>
      <c r="K24" s="229">
        <v>9</v>
      </c>
      <c r="L24" s="229">
        <v>8</v>
      </c>
      <c r="M24" s="229">
        <v>74</v>
      </c>
      <c r="N24" s="229">
        <v>20</v>
      </c>
      <c r="O24" s="223">
        <v>15</v>
      </c>
      <c r="P24" s="248">
        <v>106</v>
      </c>
    </row>
    <row r="25" spans="1:16" ht="17.25" customHeight="1">
      <c r="A25" s="18" t="s">
        <v>334</v>
      </c>
      <c r="B25" s="249">
        <v>28775</v>
      </c>
      <c r="C25" s="250">
        <v>7882</v>
      </c>
      <c r="D25" s="251">
        <v>9145</v>
      </c>
      <c r="E25" s="251">
        <v>3698</v>
      </c>
      <c r="F25" s="251">
        <v>1353</v>
      </c>
      <c r="G25" s="251">
        <v>583</v>
      </c>
      <c r="H25" s="251">
        <v>765</v>
      </c>
      <c r="I25" s="250">
        <v>401</v>
      </c>
      <c r="J25" s="250">
        <v>568</v>
      </c>
      <c r="K25" s="250">
        <v>864</v>
      </c>
      <c r="L25" s="250">
        <v>349</v>
      </c>
      <c r="M25" s="250">
        <v>27</v>
      </c>
      <c r="N25" s="250">
        <v>303</v>
      </c>
      <c r="O25" s="250">
        <v>13</v>
      </c>
      <c r="P25" s="252">
        <v>2824</v>
      </c>
    </row>
    <row r="26" spans="1:16" ht="17.25" customHeight="1">
      <c r="A26" s="19" t="s">
        <v>335</v>
      </c>
      <c r="B26" s="230">
        <v>4853</v>
      </c>
      <c r="C26" s="231">
        <v>644</v>
      </c>
      <c r="D26" s="64">
        <v>1081</v>
      </c>
      <c r="E26" s="231">
        <v>1167</v>
      </c>
      <c r="F26" s="231">
        <v>417</v>
      </c>
      <c r="G26" s="231">
        <v>403</v>
      </c>
      <c r="H26" s="231">
        <v>439</v>
      </c>
      <c r="I26" s="232">
        <v>86</v>
      </c>
      <c r="J26" s="232">
        <v>97</v>
      </c>
      <c r="K26" s="232">
        <v>11</v>
      </c>
      <c r="L26" s="232">
        <v>27</v>
      </c>
      <c r="M26" s="232">
        <v>7</v>
      </c>
      <c r="N26" s="231">
        <v>57</v>
      </c>
      <c r="O26" s="231">
        <v>1</v>
      </c>
      <c r="P26" s="253">
        <v>416</v>
      </c>
    </row>
    <row r="27" spans="1:16" ht="17.25" customHeight="1">
      <c r="A27" s="19" t="s">
        <v>336</v>
      </c>
      <c r="B27" s="230">
        <v>4823</v>
      </c>
      <c r="C27" s="231">
        <v>575</v>
      </c>
      <c r="D27" s="64">
        <v>516</v>
      </c>
      <c r="E27" s="231">
        <v>697</v>
      </c>
      <c r="F27" s="231">
        <v>1238</v>
      </c>
      <c r="G27" s="231">
        <v>242</v>
      </c>
      <c r="H27" s="231">
        <v>67</v>
      </c>
      <c r="I27" s="232">
        <v>157</v>
      </c>
      <c r="J27" s="232">
        <v>127</v>
      </c>
      <c r="K27" s="232">
        <v>22</v>
      </c>
      <c r="L27" s="232">
        <v>14</v>
      </c>
      <c r="M27" s="232">
        <v>223</v>
      </c>
      <c r="N27" s="231">
        <v>50</v>
      </c>
      <c r="O27" s="231">
        <v>207</v>
      </c>
      <c r="P27" s="253">
        <v>688</v>
      </c>
    </row>
    <row r="28" spans="1:16" ht="17.25" customHeight="1">
      <c r="A28" s="19" t="s">
        <v>337</v>
      </c>
      <c r="B28" s="230">
        <v>1218</v>
      </c>
      <c r="C28" s="231">
        <v>188</v>
      </c>
      <c r="D28" s="64">
        <v>387</v>
      </c>
      <c r="E28" s="231">
        <v>76</v>
      </c>
      <c r="F28" s="231">
        <v>24</v>
      </c>
      <c r="G28" s="231">
        <v>10</v>
      </c>
      <c r="H28" s="231">
        <v>167</v>
      </c>
      <c r="I28" s="232">
        <v>9</v>
      </c>
      <c r="J28" s="232">
        <v>25</v>
      </c>
      <c r="K28" s="232">
        <v>13</v>
      </c>
      <c r="L28" s="232">
        <v>61</v>
      </c>
      <c r="M28" s="232">
        <v>0</v>
      </c>
      <c r="N28" s="231">
        <v>12</v>
      </c>
      <c r="O28" s="231">
        <v>2</v>
      </c>
      <c r="P28" s="253">
        <v>244</v>
      </c>
    </row>
    <row r="29" spans="1:16" ht="17.25" customHeight="1">
      <c r="A29" s="19" t="s">
        <v>338</v>
      </c>
      <c r="B29" s="230">
        <v>5868</v>
      </c>
      <c r="C29" s="231">
        <v>860</v>
      </c>
      <c r="D29" s="64">
        <v>885</v>
      </c>
      <c r="E29" s="231">
        <v>424</v>
      </c>
      <c r="F29" s="231">
        <v>957</v>
      </c>
      <c r="G29" s="231">
        <v>852</v>
      </c>
      <c r="H29" s="231">
        <v>183</v>
      </c>
      <c r="I29" s="232">
        <v>312</v>
      </c>
      <c r="J29" s="232">
        <v>164</v>
      </c>
      <c r="K29" s="232">
        <v>44</v>
      </c>
      <c r="L29" s="232">
        <v>103</v>
      </c>
      <c r="M29" s="232">
        <v>39</v>
      </c>
      <c r="N29" s="231">
        <v>70</v>
      </c>
      <c r="O29" s="231">
        <v>26</v>
      </c>
      <c r="P29" s="253">
        <v>949</v>
      </c>
    </row>
    <row r="30" spans="1:16" ht="17.25" customHeight="1">
      <c r="A30" s="19" t="s">
        <v>339</v>
      </c>
      <c r="B30" s="230">
        <v>1776</v>
      </c>
      <c r="C30" s="231">
        <v>425</v>
      </c>
      <c r="D30" s="64">
        <v>390</v>
      </c>
      <c r="E30" s="231">
        <v>299</v>
      </c>
      <c r="F30" s="231">
        <v>279</v>
      </c>
      <c r="G30" s="231">
        <v>45</v>
      </c>
      <c r="H30" s="231">
        <v>48</v>
      </c>
      <c r="I30" s="232">
        <v>28</v>
      </c>
      <c r="J30" s="232">
        <v>37</v>
      </c>
      <c r="K30" s="232">
        <v>4</v>
      </c>
      <c r="L30" s="232">
        <v>34</v>
      </c>
      <c r="M30" s="232">
        <v>0</v>
      </c>
      <c r="N30" s="231">
        <v>19</v>
      </c>
      <c r="O30" s="231">
        <v>3</v>
      </c>
      <c r="P30" s="253">
        <v>165</v>
      </c>
    </row>
    <row r="31" spans="1:16" ht="17.25" customHeight="1">
      <c r="A31" s="19" t="s">
        <v>340</v>
      </c>
      <c r="B31" s="230">
        <v>1479</v>
      </c>
      <c r="C31" s="231">
        <v>264</v>
      </c>
      <c r="D31" s="64">
        <v>359</v>
      </c>
      <c r="E31" s="231">
        <v>241</v>
      </c>
      <c r="F31" s="231">
        <v>121</v>
      </c>
      <c r="G31" s="231">
        <v>44</v>
      </c>
      <c r="H31" s="231">
        <v>82</v>
      </c>
      <c r="I31" s="232">
        <v>20</v>
      </c>
      <c r="J31" s="232">
        <v>36</v>
      </c>
      <c r="K31" s="232">
        <v>18</v>
      </c>
      <c r="L31" s="232">
        <v>51</v>
      </c>
      <c r="M31" s="232">
        <v>9</v>
      </c>
      <c r="N31" s="231">
        <v>22</v>
      </c>
      <c r="O31" s="231">
        <v>0</v>
      </c>
      <c r="P31" s="253">
        <v>212</v>
      </c>
    </row>
    <row r="32" spans="1:16" ht="17.25" customHeight="1">
      <c r="A32" s="19" t="s">
        <v>341</v>
      </c>
      <c r="B32" s="230">
        <v>382</v>
      </c>
      <c r="C32" s="231">
        <v>49</v>
      </c>
      <c r="D32" s="64">
        <v>116</v>
      </c>
      <c r="E32" s="231">
        <v>42</v>
      </c>
      <c r="F32" s="231">
        <v>5</v>
      </c>
      <c r="G32" s="231">
        <v>1</v>
      </c>
      <c r="H32" s="231">
        <v>71</v>
      </c>
      <c r="I32" s="232">
        <v>1</v>
      </c>
      <c r="J32" s="232">
        <v>11</v>
      </c>
      <c r="K32" s="232">
        <v>1</v>
      </c>
      <c r="L32" s="232">
        <v>21</v>
      </c>
      <c r="M32" s="232">
        <v>1</v>
      </c>
      <c r="N32" s="231">
        <v>0</v>
      </c>
      <c r="O32" s="231">
        <v>0</v>
      </c>
      <c r="P32" s="253">
        <v>63</v>
      </c>
    </row>
    <row r="33" spans="1:16" ht="17.25" customHeight="1">
      <c r="A33" s="19" t="s">
        <v>342</v>
      </c>
      <c r="B33" s="230">
        <v>10055</v>
      </c>
      <c r="C33" s="231">
        <v>2689</v>
      </c>
      <c r="D33" s="64">
        <v>1977</v>
      </c>
      <c r="E33" s="231">
        <v>1609</v>
      </c>
      <c r="F33" s="231">
        <v>522</v>
      </c>
      <c r="G33" s="231">
        <v>318</v>
      </c>
      <c r="H33" s="231">
        <v>307</v>
      </c>
      <c r="I33" s="232">
        <v>181</v>
      </c>
      <c r="J33" s="232">
        <v>356</v>
      </c>
      <c r="K33" s="232">
        <v>195</v>
      </c>
      <c r="L33" s="232">
        <v>105</v>
      </c>
      <c r="M33" s="232">
        <v>274</v>
      </c>
      <c r="N33" s="231">
        <v>100</v>
      </c>
      <c r="O33" s="231">
        <v>128</v>
      </c>
      <c r="P33" s="253">
        <v>1294</v>
      </c>
    </row>
    <row r="34" spans="1:16" ht="17.25" customHeight="1">
      <c r="A34" s="19" t="s">
        <v>343</v>
      </c>
      <c r="B34" s="230">
        <v>184</v>
      </c>
      <c r="C34" s="231">
        <v>24</v>
      </c>
      <c r="D34" s="64">
        <v>51</v>
      </c>
      <c r="E34" s="231">
        <v>51</v>
      </c>
      <c r="F34" s="231">
        <v>2</v>
      </c>
      <c r="G34" s="231">
        <v>0</v>
      </c>
      <c r="H34" s="231">
        <v>20</v>
      </c>
      <c r="I34" s="232">
        <v>1</v>
      </c>
      <c r="J34" s="232">
        <v>4</v>
      </c>
      <c r="K34" s="232">
        <v>0</v>
      </c>
      <c r="L34" s="232">
        <v>1</v>
      </c>
      <c r="M34" s="232">
        <v>0</v>
      </c>
      <c r="N34" s="231">
        <v>10</v>
      </c>
      <c r="O34" s="231">
        <v>0</v>
      </c>
      <c r="P34" s="253">
        <v>20</v>
      </c>
    </row>
    <row r="35" spans="1:16" ht="17.25" customHeight="1">
      <c r="A35" s="19" t="s">
        <v>344</v>
      </c>
      <c r="B35" s="230">
        <v>3556</v>
      </c>
      <c r="C35" s="231">
        <v>563</v>
      </c>
      <c r="D35" s="64">
        <v>235</v>
      </c>
      <c r="E35" s="231">
        <v>151</v>
      </c>
      <c r="F35" s="231">
        <v>964</v>
      </c>
      <c r="G35" s="231">
        <v>433</v>
      </c>
      <c r="H35" s="231">
        <v>53</v>
      </c>
      <c r="I35" s="232">
        <v>303</v>
      </c>
      <c r="J35" s="232">
        <v>62</v>
      </c>
      <c r="K35" s="232">
        <v>8</v>
      </c>
      <c r="L35" s="232">
        <v>18</v>
      </c>
      <c r="M35" s="232">
        <v>78</v>
      </c>
      <c r="N35" s="231">
        <v>21</v>
      </c>
      <c r="O35" s="231">
        <v>152</v>
      </c>
      <c r="P35" s="253">
        <v>515</v>
      </c>
    </row>
    <row r="36" spans="1:16" ht="17.25" customHeight="1">
      <c r="A36" s="19" t="s">
        <v>345</v>
      </c>
      <c r="B36" s="230">
        <v>5426</v>
      </c>
      <c r="C36" s="231">
        <v>797</v>
      </c>
      <c r="D36" s="64">
        <v>555</v>
      </c>
      <c r="E36" s="231">
        <v>497</v>
      </c>
      <c r="F36" s="231">
        <v>657</v>
      </c>
      <c r="G36" s="231">
        <v>983</v>
      </c>
      <c r="H36" s="231">
        <v>73</v>
      </c>
      <c r="I36" s="232">
        <v>519</v>
      </c>
      <c r="J36" s="232">
        <v>171</v>
      </c>
      <c r="K36" s="232">
        <v>141</v>
      </c>
      <c r="L36" s="232">
        <v>26</v>
      </c>
      <c r="M36" s="232">
        <v>91</v>
      </c>
      <c r="N36" s="231">
        <v>17</v>
      </c>
      <c r="O36" s="231">
        <v>247</v>
      </c>
      <c r="P36" s="254">
        <v>652</v>
      </c>
    </row>
    <row r="37" spans="1:16" ht="17.25" customHeight="1">
      <c r="A37" s="19" t="s">
        <v>346</v>
      </c>
      <c r="B37" s="230">
        <v>6577</v>
      </c>
      <c r="C37" s="231">
        <v>1035</v>
      </c>
      <c r="D37" s="64">
        <v>1068</v>
      </c>
      <c r="E37" s="231">
        <v>856</v>
      </c>
      <c r="F37" s="231">
        <v>418</v>
      </c>
      <c r="G37" s="231">
        <v>1279</v>
      </c>
      <c r="H37" s="231">
        <v>132</v>
      </c>
      <c r="I37" s="232">
        <v>451</v>
      </c>
      <c r="J37" s="232">
        <v>236</v>
      </c>
      <c r="K37" s="232">
        <v>92</v>
      </c>
      <c r="L37" s="232">
        <v>25</v>
      </c>
      <c r="M37" s="232">
        <v>165</v>
      </c>
      <c r="N37" s="231">
        <v>29</v>
      </c>
      <c r="O37" s="231">
        <v>162</v>
      </c>
      <c r="P37" s="253">
        <v>629</v>
      </c>
    </row>
    <row r="38" spans="1:16" ht="17.25" customHeight="1">
      <c r="A38" s="19" t="s">
        <v>347</v>
      </c>
      <c r="B38" s="230">
        <v>1434</v>
      </c>
      <c r="C38" s="231">
        <v>289</v>
      </c>
      <c r="D38" s="64">
        <v>154</v>
      </c>
      <c r="E38" s="231">
        <v>169</v>
      </c>
      <c r="F38" s="231">
        <v>235</v>
      </c>
      <c r="G38" s="231">
        <v>80</v>
      </c>
      <c r="H38" s="231">
        <v>37</v>
      </c>
      <c r="I38" s="232">
        <v>166</v>
      </c>
      <c r="J38" s="232">
        <v>35</v>
      </c>
      <c r="K38" s="232">
        <v>25</v>
      </c>
      <c r="L38" s="232">
        <v>15</v>
      </c>
      <c r="M38" s="232">
        <v>14</v>
      </c>
      <c r="N38" s="231">
        <v>1</v>
      </c>
      <c r="O38" s="231">
        <v>10</v>
      </c>
      <c r="P38" s="253">
        <v>204</v>
      </c>
    </row>
    <row r="39" spans="1:16" ht="17.25" customHeight="1">
      <c r="A39" s="19" t="s">
        <v>348</v>
      </c>
      <c r="B39" s="230">
        <v>1946</v>
      </c>
      <c r="C39" s="231">
        <v>314</v>
      </c>
      <c r="D39" s="64">
        <v>327</v>
      </c>
      <c r="E39" s="231">
        <v>168</v>
      </c>
      <c r="F39" s="231">
        <v>199</v>
      </c>
      <c r="G39" s="231">
        <v>158</v>
      </c>
      <c r="H39" s="231">
        <v>59</v>
      </c>
      <c r="I39" s="232">
        <v>96</v>
      </c>
      <c r="J39" s="232">
        <v>152</v>
      </c>
      <c r="K39" s="232">
        <v>62</v>
      </c>
      <c r="L39" s="232">
        <v>38</v>
      </c>
      <c r="M39" s="232">
        <v>16</v>
      </c>
      <c r="N39" s="231">
        <v>8</v>
      </c>
      <c r="O39" s="231">
        <v>37</v>
      </c>
      <c r="P39" s="253">
        <v>312</v>
      </c>
    </row>
    <row r="40" spans="1:16" ht="17.25" customHeight="1">
      <c r="A40" s="19" t="s">
        <v>349</v>
      </c>
      <c r="B40" s="230">
        <v>2635</v>
      </c>
      <c r="C40" s="231">
        <v>429</v>
      </c>
      <c r="D40" s="64">
        <v>383</v>
      </c>
      <c r="E40" s="231">
        <v>382</v>
      </c>
      <c r="F40" s="231">
        <v>249</v>
      </c>
      <c r="G40" s="231">
        <v>171</v>
      </c>
      <c r="H40" s="231">
        <v>115</v>
      </c>
      <c r="I40" s="232">
        <v>95</v>
      </c>
      <c r="J40" s="232">
        <v>133</v>
      </c>
      <c r="K40" s="232">
        <v>40</v>
      </c>
      <c r="L40" s="232">
        <v>22</v>
      </c>
      <c r="M40" s="232">
        <v>14</v>
      </c>
      <c r="N40" s="231">
        <v>20</v>
      </c>
      <c r="O40" s="231">
        <v>36</v>
      </c>
      <c r="P40" s="253">
        <v>546</v>
      </c>
    </row>
    <row r="41" spans="1:16" ht="17.25" customHeight="1">
      <c r="A41" s="19" t="s">
        <v>350</v>
      </c>
      <c r="B41" s="230">
        <v>369</v>
      </c>
      <c r="C41" s="231">
        <v>89</v>
      </c>
      <c r="D41" s="64">
        <v>58</v>
      </c>
      <c r="E41" s="231">
        <v>26</v>
      </c>
      <c r="F41" s="231">
        <v>127</v>
      </c>
      <c r="G41" s="231">
        <v>9</v>
      </c>
      <c r="H41" s="231">
        <v>3</v>
      </c>
      <c r="I41" s="232">
        <v>3</v>
      </c>
      <c r="J41" s="232">
        <v>7</v>
      </c>
      <c r="K41" s="232">
        <v>0</v>
      </c>
      <c r="L41" s="232">
        <v>3</v>
      </c>
      <c r="M41" s="232">
        <v>1</v>
      </c>
      <c r="N41" s="231">
        <v>0</v>
      </c>
      <c r="O41" s="231">
        <v>0</v>
      </c>
      <c r="P41" s="253">
        <v>43</v>
      </c>
    </row>
    <row r="42" spans="1:16" ht="17.25" customHeight="1">
      <c r="A42" s="19" t="s">
        <v>351</v>
      </c>
      <c r="B42" s="230">
        <v>3103</v>
      </c>
      <c r="C42" s="231">
        <v>215</v>
      </c>
      <c r="D42" s="64">
        <v>210</v>
      </c>
      <c r="E42" s="231">
        <v>176</v>
      </c>
      <c r="F42" s="231">
        <v>1008</v>
      </c>
      <c r="G42" s="231">
        <v>225</v>
      </c>
      <c r="H42" s="231">
        <v>41</v>
      </c>
      <c r="I42" s="232">
        <v>222</v>
      </c>
      <c r="J42" s="232">
        <v>413</v>
      </c>
      <c r="K42" s="232">
        <v>21</v>
      </c>
      <c r="L42" s="232">
        <v>2</v>
      </c>
      <c r="M42" s="232">
        <v>74</v>
      </c>
      <c r="N42" s="231">
        <v>20</v>
      </c>
      <c r="O42" s="231">
        <v>263</v>
      </c>
      <c r="P42" s="253">
        <v>213</v>
      </c>
    </row>
    <row r="43" spans="1:16" ht="17.25" customHeight="1">
      <c r="A43" s="19" t="s">
        <v>352</v>
      </c>
      <c r="B43" s="230">
        <v>235</v>
      </c>
      <c r="C43" s="231">
        <v>23</v>
      </c>
      <c r="D43" s="64">
        <v>43</v>
      </c>
      <c r="E43" s="231">
        <v>17</v>
      </c>
      <c r="F43" s="231">
        <v>1</v>
      </c>
      <c r="G43" s="231">
        <v>2</v>
      </c>
      <c r="H43" s="231">
        <v>58</v>
      </c>
      <c r="I43" s="232">
        <v>0</v>
      </c>
      <c r="J43" s="232">
        <v>4</v>
      </c>
      <c r="K43" s="232">
        <v>4</v>
      </c>
      <c r="L43" s="232">
        <v>22</v>
      </c>
      <c r="M43" s="232">
        <v>0</v>
      </c>
      <c r="N43" s="231">
        <v>4</v>
      </c>
      <c r="O43" s="231">
        <v>1</v>
      </c>
      <c r="P43" s="253">
        <v>56</v>
      </c>
    </row>
    <row r="44" spans="1:16" ht="17.25" customHeight="1">
      <c r="A44" s="19" t="s">
        <v>353</v>
      </c>
      <c r="B44" s="230">
        <v>648</v>
      </c>
      <c r="C44" s="231">
        <v>46</v>
      </c>
      <c r="D44" s="64">
        <v>72</v>
      </c>
      <c r="E44" s="231">
        <v>72</v>
      </c>
      <c r="F44" s="231">
        <v>148</v>
      </c>
      <c r="G44" s="231">
        <v>74</v>
      </c>
      <c r="H44" s="231">
        <v>9</v>
      </c>
      <c r="I44" s="232">
        <v>57</v>
      </c>
      <c r="J44" s="232">
        <v>38</v>
      </c>
      <c r="K44" s="232">
        <v>5</v>
      </c>
      <c r="L44" s="232">
        <v>1</v>
      </c>
      <c r="M44" s="232">
        <v>1</v>
      </c>
      <c r="N44" s="231">
        <v>14</v>
      </c>
      <c r="O44" s="231">
        <v>0</v>
      </c>
      <c r="P44" s="253">
        <v>111</v>
      </c>
    </row>
    <row r="45" spans="1:16" ht="17.25" customHeight="1">
      <c r="A45" s="19" t="s">
        <v>354</v>
      </c>
      <c r="B45" s="230">
        <v>147</v>
      </c>
      <c r="C45" s="231">
        <v>21</v>
      </c>
      <c r="D45" s="64">
        <v>35</v>
      </c>
      <c r="E45" s="231">
        <v>33</v>
      </c>
      <c r="F45" s="231">
        <v>2</v>
      </c>
      <c r="G45" s="231">
        <v>1</v>
      </c>
      <c r="H45" s="231">
        <v>14</v>
      </c>
      <c r="I45" s="232">
        <v>1</v>
      </c>
      <c r="J45" s="232">
        <v>11</v>
      </c>
      <c r="K45" s="232">
        <v>0</v>
      </c>
      <c r="L45" s="232">
        <v>3</v>
      </c>
      <c r="M45" s="232">
        <v>1</v>
      </c>
      <c r="N45" s="231">
        <v>0</v>
      </c>
      <c r="O45" s="231">
        <v>3</v>
      </c>
      <c r="P45" s="253">
        <v>22</v>
      </c>
    </row>
    <row r="46" spans="1:16" ht="17.25" customHeight="1">
      <c r="A46" s="19" t="s">
        <v>355</v>
      </c>
      <c r="B46" s="230">
        <v>181</v>
      </c>
      <c r="C46" s="231">
        <v>23</v>
      </c>
      <c r="D46" s="64">
        <v>21</v>
      </c>
      <c r="E46" s="231">
        <v>24</v>
      </c>
      <c r="F46" s="231">
        <v>49</v>
      </c>
      <c r="G46" s="231">
        <v>6</v>
      </c>
      <c r="H46" s="231">
        <v>10</v>
      </c>
      <c r="I46" s="232">
        <v>0</v>
      </c>
      <c r="J46" s="232">
        <v>3</v>
      </c>
      <c r="K46" s="232">
        <v>6</v>
      </c>
      <c r="L46" s="232">
        <v>3</v>
      </c>
      <c r="M46" s="232">
        <v>4</v>
      </c>
      <c r="N46" s="231">
        <v>1</v>
      </c>
      <c r="O46" s="231">
        <v>1</v>
      </c>
      <c r="P46" s="253">
        <v>30</v>
      </c>
    </row>
    <row r="47" spans="1:16" ht="17.25" customHeight="1">
      <c r="A47" s="19" t="s">
        <v>356</v>
      </c>
      <c r="B47" s="230">
        <v>122</v>
      </c>
      <c r="C47" s="231">
        <v>9</v>
      </c>
      <c r="D47" s="64">
        <v>9</v>
      </c>
      <c r="E47" s="231">
        <v>10</v>
      </c>
      <c r="F47" s="231">
        <v>47</v>
      </c>
      <c r="G47" s="231">
        <v>37</v>
      </c>
      <c r="H47" s="231">
        <v>0</v>
      </c>
      <c r="I47" s="232">
        <v>0</v>
      </c>
      <c r="J47" s="232">
        <v>0</v>
      </c>
      <c r="K47" s="232">
        <v>0</v>
      </c>
      <c r="L47" s="232">
        <v>0</v>
      </c>
      <c r="M47" s="232">
        <v>0</v>
      </c>
      <c r="N47" s="231">
        <v>0</v>
      </c>
      <c r="O47" s="231">
        <v>0</v>
      </c>
      <c r="P47" s="253">
        <v>10</v>
      </c>
    </row>
    <row r="48" spans="1:16" ht="17.25" customHeight="1">
      <c r="A48" s="19" t="s">
        <v>357</v>
      </c>
      <c r="B48" s="230">
        <v>75</v>
      </c>
      <c r="C48" s="231">
        <v>32</v>
      </c>
      <c r="D48" s="64">
        <v>13</v>
      </c>
      <c r="E48" s="231">
        <v>10</v>
      </c>
      <c r="F48" s="231">
        <v>13</v>
      </c>
      <c r="G48" s="231">
        <v>1</v>
      </c>
      <c r="H48" s="231">
        <v>1</v>
      </c>
      <c r="I48" s="232">
        <v>1</v>
      </c>
      <c r="J48" s="232">
        <v>3</v>
      </c>
      <c r="K48" s="232">
        <v>0</v>
      </c>
      <c r="L48" s="232">
        <v>0</v>
      </c>
      <c r="M48" s="232">
        <v>0</v>
      </c>
      <c r="N48" s="231">
        <v>1</v>
      </c>
      <c r="O48" s="231">
        <v>0</v>
      </c>
      <c r="P48" s="253">
        <v>0</v>
      </c>
    </row>
    <row r="49" spans="1:16" ht="17.25" customHeight="1">
      <c r="A49" s="19" t="s">
        <v>358</v>
      </c>
      <c r="B49" s="230">
        <v>56</v>
      </c>
      <c r="C49" s="231">
        <v>9</v>
      </c>
      <c r="D49" s="64">
        <v>10</v>
      </c>
      <c r="E49" s="231">
        <v>8</v>
      </c>
      <c r="F49" s="231">
        <v>4</v>
      </c>
      <c r="G49" s="231">
        <v>1</v>
      </c>
      <c r="H49" s="231">
        <v>2</v>
      </c>
      <c r="I49" s="232">
        <v>0</v>
      </c>
      <c r="J49" s="232">
        <v>4</v>
      </c>
      <c r="K49" s="232">
        <v>0</v>
      </c>
      <c r="L49" s="232">
        <v>0</v>
      </c>
      <c r="M49" s="232">
        <v>0</v>
      </c>
      <c r="N49" s="231">
        <v>1</v>
      </c>
      <c r="O49" s="231">
        <v>0</v>
      </c>
      <c r="P49" s="253">
        <v>17</v>
      </c>
    </row>
    <row r="50" spans="1:16" ht="17.25" customHeight="1">
      <c r="A50" s="19" t="s">
        <v>359</v>
      </c>
      <c r="B50" s="230">
        <v>39</v>
      </c>
      <c r="C50" s="231">
        <v>7</v>
      </c>
      <c r="D50" s="64">
        <v>7</v>
      </c>
      <c r="E50" s="231">
        <v>14</v>
      </c>
      <c r="F50" s="231">
        <v>1</v>
      </c>
      <c r="G50" s="231">
        <v>0</v>
      </c>
      <c r="H50" s="231">
        <v>2</v>
      </c>
      <c r="I50" s="232">
        <v>3</v>
      </c>
      <c r="J50" s="232">
        <v>4</v>
      </c>
      <c r="K50" s="232">
        <v>0</v>
      </c>
      <c r="L50" s="232">
        <v>1</v>
      </c>
      <c r="M50" s="232">
        <v>0</v>
      </c>
      <c r="N50" s="231">
        <v>0</v>
      </c>
      <c r="O50" s="231">
        <v>0</v>
      </c>
      <c r="P50" s="253">
        <v>0</v>
      </c>
    </row>
    <row r="51" spans="1:16" ht="17.25" customHeight="1">
      <c r="A51" s="19" t="s">
        <v>360</v>
      </c>
      <c r="B51" s="230">
        <v>135</v>
      </c>
      <c r="C51" s="231">
        <v>22</v>
      </c>
      <c r="D51" s="64">
        <v>18</v>
      </c>
      <c r="E51" s="231">
        <v>26</v>
      </c>
      <c r="F51" s="231">
        <v>47</v>
      </c>
      <c r="G51" s="231">
        <v>10</v>
      </c>
      <c r="H51" s="231">
        <v>1</v>
      </c>
      <c r="I51" s="232">
        <v>1</v>
      </c>
      <c r="J51" s="232">
        <v>3</v>
      </c>
      <c r="K51" s="232">
        <v>0</v>
      </c>
      <c r="L51" s="232">
        <v>0</v>
      </c>
      <c r="M51" s="232">
        <v>0</v>
      </c>
      <c r="N51" s="231">
        <v>1</v>
      </c>
      <c r="O51" s="231">
        <v>0</v>
      </c>
      <c r="P51" s="253">
        <v>6</v>
      </c>
    </row>
    <row r="52" spans="1:16" ht="17.25" customHeight="1">
      <c r="A52" s="19" t="s">
        <v>361</v>
      </c>
      <c r="B52" s="230">
        <v>153</v>
      </c>
      <c r="C52" s="231">
        <v>25</v>
      </c>
      <c r="D52" s="64">
        <v>25</v>
      </c>
      <c r="E52" s="231">
        <v>19</v>
      </c>
      <c r="F52" s="231">
        <v>45</v>
      </c>
      <c r="G52" s="231">
        <v>3</v>
      </c>
      <c r="H52" s="231">
        <v>7</v>
      </c>
      <c r="I52" s="232">
        <v>0</v>
      </c>
      <c r="J52" s="232">
        <v>1</v>
      </c>
      <c r="K52" s="232">
        <v>6</v>
      </c>
      <c r="L52" s="232">
        <v>3</v>
      </c>
      <c r="M52" s="232">
        <v>0</v>
      </c>
      <c r="N52" s="231">
        <v>6</v>
      </c>
      <c r="O52" s="231">
        <v>1</v>
      </c>
      <c r="P52" s="253">
        <v>12</v>
      </c>
    </row>
    <row r="53" spans="1:16" ht="17.25" customHeight="1">
      <c r="A53" s="19" t="s">
        <v>362</v>
      </c>
      <c r="B53" s="230">
        <v>66</v>
      </c>
      <c r="C53" s="231">
        <v>33</v>
      </c>
      <c r="D53" s="64">
        <v>13</v>
      </c>
      <c r="E53" s="231">
        <v>9</v>
      </c>
      <c r="F53" s="231">
        <v>3</v>
      </c>
      <c r="G53" s="231">
        <v>0</v>
      </c>
      <c r="H53" s="231">
        <v>0</v>
      </c>
      <c r="I53" s="232">
        <v>0</v>
      </c>
      <c r="J53" s="232">
        <v>0</v>
      </c>
      <c r="K53" s="232">
        <v>0</v>
      </c>
      <c r="L53" s="232">
        <v>0</v>
      </c>
      <c r="M53" s="232">
        <v>0</v>
      </c>
      <c r="N53" s="231">
        <v>1</v>
      </c>
      <c r="O53" s="231">
        <v>0</v>
      </c>
      <c r="P53" s="253">
        <v>7</v>
      </c>
    </row>
    <row r="54" spans="1:16" ht="17.25" customHeight="1">
      <c r="A54" s="19" t="s">
        <v>363</v>
      </c>
      <c r="B54" s="230">
        <v>329</v>
      </c>
      <c r="C54" s="231">
        <v>35</v>
      </c>
      <c r="D54" s="64">
        <v>103</v>
      </c>
      <c r="E54" s="231">
        <v>87</v>
      </c>
      <c r="F54" s="231">
        <v>10</v>
      </c>
      <c r="G54" s="231">
        <v>56</v>
      </c>
      <c r="H54" s="231">
        <v>5</v>
      </c>
      <c r="I54" s="232">
        <v>0</v>
      </c>
      <c r="J54" s="232">
        <v>5</v>
      </c>
      <c r="K54" s="232">
        <v>0</v>
      </c>
      <c r="L54" s="232">
        <v>1</v>
      </c>
      <c r="M54" s="232">
        <v>0</v>
      </c>
      <c r="N54" s="231">
        <v>1</v>
      </c>
      <c r="O54" s="231">
        <v>0</v>
      </c>
      <c r="P54" s="253">
        <v>26</v>
      </c>
    </row>
    <row r="55" spans="1:16" ht="17.25" customHeight="1">
      <c r="A55" s="19" t="s">
        <v>364</v>
      </c>
      <c r="B55" s="230">
        <v>2701</v>
      </c>
      <c r="C55" s="231">
        <v>146</v>
      </c>
      <c r="D55" s="64">
        <v>46</v>
      </c>
      <c r="E55" s="231">
        <v>131</v>
      </c>
      <c r="F55" s="231">
        <v>922</v>
      </c>
      <c r="G55" s="231">
        <v>887</v>
      </c>
      <c r="H55" s="231">
        <v>4</v>
      </c>
      <c r="I55" s="232">
        <v>43</v>
      </c>
      <c r="J55" s="232">
        <v>140</v>
      </c>
      <c r="K55" s="232">
        <v>13</v>
      </c>
      <c r="L55" s="232">
        <v>1</v>
      </c>
      <c r="M55" s="232">
        <v>67</v>
      </c>
      <c r="N55" s="231">
        <v>29</v>
      </c>
      <c r="O55" s="231">
        <v>23</v>
      </c>
      <c r="P55" s="253">
        <v>249</v>
      </c>
    </row>
    <row r="56" spans="1:16" ht="17.25" customHeight="1">
      <c r="A56" s="19" t="s">
        <v>365</v>
      </c>
      <c r="B56" s="230">
        <v>19</v>
      </c>
      <c r="C56" s="231">
        <v>2</v>
      </c>
      <c r="D56" s="64">
        <v>1</v>
      </c>
      <c r="E56" s="231">
        <v>3</v>
      </c>
      <c r="F56" s="231">
        <v>11</v>
      </c>
      <c r="G56" s="231">
        <v>0</v>
      </c>
      <c r="H56" s="231">
        <v>1</v>
      </c>
      <c r="I56" s="232">
        <v>0</v>
      </c>
      <c r="J56" s="232">
        <v>1</v>
      </c>
      <c r="K56" s="232">
        <v>0</v>
      </c>
      <c r="L56" s="232">
        <v>0</v>
      </c>
      <c r="M56" s="232">
        <v>0</v>
      </c>
      <c r="N56" s="231">
        <v>0</v>
      </c>
      <c r="O56" s="231">
        <v>0</v>
      </c>
      <c r="P56" s="253">
        <v>0</v>
      </c>
    </row>
    <row r="57" spans="1:16" ht="17.25" customHeight="1">
      <c r="A57" s="19" t="s">
        <v>366</v>
      </c>
      <c r="B57" s="230">
        <v>159</v>
      </c>
      <c r="C57" s="231">
        <v>35</v>
      </c>
      <c r="D57" s="64">
        <v>37</v>
      </c>
      <c r="E57" s="231">
        <v>40</v>
      </c>
      <c r="F57" s="231">
        <v>10</v>
      </c>
      <c r="G57" s="231">
        <v>3</v>
      </c>
      <c r="H57" s="231">
        <v>1</v>
      </c>
      <c r="I57" s="232">
        <v>2</v>
      </c>
      <c r="J57" s="232">
        <v>7</v>
      </c>
      <c r="K57" s="232">
        <v>2</v>
      </c>
      <c r="L57" s="232">
        <v>2</v>
      </c>
      <c r="M57" s="232">
        <v>0</v>
      </c>
      <c r="N57" s="231">
        <v>3</v>
      </c>
      <c r="O57" s="231">
        <v>1</v>
      </c>
      <c r="P57" s="253">
        <v>16</v>
      </c>
    </row>
    <row r="58" spans="1:16" ht="17.25" customHeight="1" thickBot="1">
      <c r="A58" s="38" t="s">
        <v>369</v>
      </c>
      <c r="B58" s="225">
        <v>83</v>
      </c>
      <c r="C58" s="234">
        <v>22</v>
      </c>
      <c r="D58" s="78">
        <v>3</v>
      </c>
      <c r="E58" s="229">
        <v>7</v>
      </c>
      <c r="F58" s="229">
        <v>28</v>
      </c>
      <c r="G58" s="229">
        <v>2</v>
      </c>
      <c r="H58" s="229">
        <v>11</v>
      </c>
      <c r="I58" s="235">
        <v>0</v>
      </c>
      <c r="J58" s="229">
        <v>0</v>
      </c>
      <c r="K58" s="229">
        <v>0</v>
      </c>
      <c r="L58" s="229">
        <v>0</v>
      </c>
      <c r="M58" s="229">
        <v>0</v>
      </c>
      <c r="N58" s="229">
        <v>0</v>
      </c>
      <c r="O58" s="236">
        <v>0</v>
      </c>
      <c r="P58" s="255">
        <v>10</v>
      </c>
    </row>
    <row r="59" spans="1:16">
      <c r="A59" s="45"/>
      <c r="J59" s="3"/>
      <c r="K59" s="45"/>
    </row>
    <row r="60" spans="1:16">
      <c r="J60" s="3"/>
    </row>
    <row r="61" spans="1:16">
      <c r="J61" s="3"/>
    </row>
    <row r="62" spans="1:16">
      <c r="J62" s="3"/>
      <c r="L62" s="256"/>
    </row>
    <row r="63" spans="1:16">
      <c r="J63" s="3"/>
      <c r="L63" s="257"/>
    </row>
    <row r="64" spans="1:16">
      <c r="J64" s="3"/>
      <c r="L64" s="258"/>
    </row>
    <row r="65" spans="10:12">
      <c r="J65" s="3"/>
      <c r="L65" s="258"/>
    </row>
    <row r="66" spans="10:12">
      <c r="J66" s="3"/>
      <c r="L66" s="258"/>
    </row>
    <row r="67" spans="10:12">
      <c r="J67" s="3"/>
      <c r="L67" s="258"/>
    </row>
    <row r="68" spans="10:12">
      <c r="J68" s="3"/>
      <c r="L68" s="258"/>
    </row>
    <row r="69" spans="10:12">
      <c r="J69" s="3"/>
      <c r="L69" s="258"/>
    </row>
    <row r="70" spans="10:12">
      <c r="J70" s="3"/>
      <c r="L70" s="258"/>
    </row>
    <row r="71" spans="10:12">
      <c r="J71" s="3"/>
      <c r="L71" s="258"/>
    </row>
    <row r="72" spans="10:12">
      <c r="J72" s="3"/>
      <c r="L72" s="258"/>
    </row>
    <row r="73" spans="10:12">
      <c r="J73" s="3"/>
      <c r="L73" s="258"/>
    </row>
    <row r="74" spans="10:12">
      <c r="J74" s="3"/>
      <c r="L74" s="258"/>
    </row>
    <row r="75" spans="10:12">
      <c r="J75" s="3"/>
      <c r="L75" s="258"/>
    </row>
    <row r="76" spans="10:12">
      <c r="J76" s="3"/>
      <c r="L76" s="258"/>
    </row>
    <row r="77" spans="10:12">
      <c r="J77" s="3"/>
      <c r="L77" s="258"/>
    </row>
    <row r="78" spans="10:12">
      <c r="J78" s="3"/>
      <c r="L78" s="258"/>
    </row>
    <row r="79" spans="10:12">
      <c r="J79" s="3"/>
      <c r="L79" s="258"/>
    </row>
    <row r="80" spans="10:12">
      <c r="J80" s="3"/>
      <c r="L80" s="258"/>
    </row>
    <row r="81" spans="10:12">
      <c r="J81" s="3"/>
      <c r="L81" s="258"/>
    </row>
    <row r="82" spans="10:12">
      <c r="J82" s="3"/>
      <c r="L82" s="258"/>
    </row>
    <row r="83" spans="10:12">
      <c r="J83" s="1"/>
      <c r="L83" s="258"/>
    </row>
    <row r="84" spans="10:12">
      <c r="L84" s="258"/>
    </row>
    <row r="85" spans="10:12">
      <c r="L85" s="258"/>
    </row>
    <row r="86" spans="10:12">
      <c r="L86" s="258"/>
    </row>
    <row r="87" spans="10:12">
      <c r="L87" s="258"/>
    </row>
    <row r="88" spans="10:12">
      <c r="L88" s="258"/>
    </row>
    <row r="89" spans="10:12">
      <c r="L89" s="258"/>
    </row>
    <row r="90" spans="10:12">
      <c r="L90" s="258"/>
    </row>
    <row r="91" spans="10:12">
      <c r="L91" s="258"/>
    </row>
    <row r="92" spans="10:12">
      <c r="L92" s="258"/>
    </row>
    <row r="93" spans="10:12">
      <c r="L93" s="258"/>
    </row>
    <row r="94" spans="10:12">
      <c r="L94" s="258"/>
    </row>
    <row r="95" spans="10:12">
      <c r="L95" s="258"/>
    </row>
    <row r="96" spans="10:12">
      <c r="L96" s="258"/>
    </row>
    <row r="97" spans="12:12">
      <c r="L97" s="258"/>
    </row>
    <row r="98" spans="12:12">
      <c r="L98" s="258"/>
    </row>
    <row r="99" spans="12:12">
      <c r="L99" s="258"/>
    </row>
    <row r="100" spans="12:12">
      <c r="L100" s="258"/>
    </row>
    <row r="101" spans="12:12">
      <c r="L101" s="258"/>
    </row>
    <row r="102" spans="12:12">
      <c r="L102" s="258"/>
    </row>
    <row r="103" spans="12:12">
      <c r="L103" s="258"/>
    </row>
    <row r="104" spans="12:12">
      <c r="L104" s="258"/>
    </row>
    <row r="105" spans="12:12">
      <c r="L105" s="258"/>
    </row>
    <row r="106" spans="12:12">
      <c r="L106" s="258"/>
    </row>
    <row r="107" spans="12:12">
      <c r="L107" s="258"/>
    </row>
    <row r="108" spans="12:12">
      <c r="L108" s="258"/>
    </row>
    <row r="109" spans="12:12">
      <c r="L109" s="258"/>
    </row>
    <row r="110" spans="12:12">
      <c r="L110" s="258"/>
    </row>
    <row r="111" spans="12:12">
      <c r="L111" s="258"/>
    </row>
    <row r="112" spans="12:12">
      <c r="L112" s="258"/>
    </row>
    <row r="113" spans="12:12">
      <c r="L113" s="258"/>
    </row>
    <row r="114" spans="12:12">
      <c r="L114" s="258"/>
    </row>
    <row r="115" spans="12:12">
      <c r="L115" s="258"/>
    </row>
    <row r="116" spans="12:12">
      <c r="L116" s="258"/>
    </row>
    <row r="117" spans="12:12">
      <c r="L117" s="258"/>
    </row>
  </sheetData>
  <phoneticPr fontId="3"/>
  <pageMargins left="0.82677165354330717" right="0.19685039370078741" top="0.78740157480314965" bottom="0.39370078740157483" header="0.19685039370078741" footer="0.27559055118110237"/>
  <pageSetup paperSize="9" scale="79" orientation="portrait" horizontalDpi="400" verticalDpi="4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55"/>
  <sheetViews>
    <sheetView zoomScale="75" workbookViewId="0">
      <selection activeCell="K3" sqref="K3"/>
    </sheetView>
  </sheetViews>
  <sheetFormatPr defaultRowHeight="19.5" customHeight="1"/>
  <cols>
    <col min="1" max="1" width="20.75" style="46" customWidth="1"/>
    <col min="2" max="2" width="10.75" style="46" customWidth="1"/>
    <col min="3" max="3" width="20.75" style="46" customWidth="1"/>
    <col min="4" max="4" width="10.5" style="46" customWidth="1"/>
    <col min="5" max="5" width="20.75" style="46" customWidth="1"/>
    <col min="6" max="6" width="10.75" style="46" customWidth="1"/>
    <col min="7" max="7" width="20.75" style="46" customWidth="1"/>
    <col min="8" max="8" width="10.75" style="46" customWidth="1"/>
    <col min="9" max="16384" width="9" style="46"/>
  </cols>
  <sheetData>
    <row r="1" spans="1:9" ht="19.5" customHeight="1">
      <c r="A1" s="50" t="s">
        <v>814</v>
      </c>
    </row>
    <row r="2" spans="1:9" ht="19.5" customHeight="1" thickBot="1">
      <c r="C2" s="51"/>
      <c r="E2" s="51"/>
      <c r="F2" s="52"/>
      <c r="G2" s="53"/>
      <c r="H2" s="54"/>
    </row>
    <row r="3" spans="1:9" ht="19.5" customHeight="1">
      <c r="A3" s="55" t="s">
        <v>815</v>
      </c>
      <c r="B3" s="56">
        <v>160600</v>
      </c>
      <c r="C3" s="57" t="s">
        <v>211</v>
      </c>
      <c r="D3" s="58">
        <v>55</v>
      </c>
      <c r="E3" s="57" t="s">
        <v>212</v>
      </c>
      <c r="F3" s="58">
        <v>3</v>
      </c>
      <c r="G3" s="57" t="s">
        <v>225</v>
      </c>
      <c r="H3" s="59">
        <v>6</v>
      </c>
      <c r="I3" s="60"/>
    </row>
    <row r="4" spans="1:9" ht="19.5" customHeight="1">
      <c r="A4" s="61" t="s">
        <v>109</v>
      </c>
      <c r="B4" s="62">
        <v>8</v>
      </c>
      <c r="C4" s="63" t="s">
        <v>214</v>
      </c>
      <c r="D4" s="64">
        <v>82</v>
      </c>
      <c r="E4" s="63" t="s">
        <v>215</v>
      </c>
      <c r="F4" s="64">
        <v>5</v>
      </c>
      <c r="G4" s="63" t="s">
        <v>210</v>
      </c>
      <c r="H4" s="65">
        <v>1</v>
      </c>
      <c r="I4" s="60"/>
    </row>
    <row r="5" spans="1:9" ht="19.5" customHeight="1">
      <c r="A5" s="66" t="s">
        <v>111</v>
      </c>
      <c r="B5" s="62">
        <v>2</v>
      </c>
      <c r="C5" s="67" t="s">
        <v>226</v>
      </c>
      <c r="D5" s="64">
        <v>9</v>
      </c>
      <c r="E5" s="63" t="s">
        <v>216</v>
      </c>
      <c r="F5" s="64">
        <v>4</v>
      </c>
      <c r="G5" s="67" t="s">
        <v>213</v>
      </c>
      <c r="H5" s="65">
        <v>1</v>
      </c>
      <c r="I5" s="60"/>
    </row>
    <row r="6" spans="1:9" ht="19.5" customHeight="1">
      <c r="A6" s="66" t="s">
        <v>114</v>
      </c>
      <c r="B6" s="68">
        <v>15</v>
      </c>
      <c r="C6" s="69" t="s">
        <v>108</v>
      </c>
      <c r="D6" s="64">
        <v>0</v>
      </c>
      <c r="E6" s="63" t="s">
        <v>227</v>
      </c>
      <c r="F6" s="64">
        <v>812</v>
      </c>
      <c r="G6" s="69" t="s">
        <v>228</v>
      </c>
      <c r="H6" s="65">
        <v>49</v>
      </c>
      <c r="I6" s="60"/>
    </row>
    <row r="7" spans="1:9" ht="19.5" customHeight="1">
      <c r="A7" s="66" t="s">
        <v>117</v>
      </c>
      <c r="B7" s="68">
        <v>0</v>
      </c>
      <c r="C7" s="63" t="s">
        <v>110</v>
      </c>
      <c r="D7" s="64">
        <v>1</v>
      </c>
      <c r="E7" s="63" t="s">
        <v>229</v>
      </c>
      <c r="F7" s="64">
        <v>2</v>
      </c>
      <c r="G7" s="67" t="s">
        <v>217</v>
      </c>
      <c r="H7" s="65">
        <v>189</v>
      </c>
      <c r="I7" s="60"/>
    </row>
    <row r="8" spans="1:9" ht="19.5" customHeight="1">
      <c r="A8" s="66" t="s">
        <v>120</v>
      </c>
      <c r="B8" s="68">
        <v>0</v>
      </c>
      <c r="C8" s="63" t="s">
        <v>112</v>
      </c>
      <c r="D8" s="64">
        <v>8</v>
      </c>
      <c r="E8" s="63" t="s">
        <v>113</v>
      </c>
      <c r="F8" s="64">
        <v>25</v>
      </c>
      <c r="G8" s="63" t="s">
        <v>230</v>
      </c>
      <c r="H8" s="65">
        <v>1144</v>
      </c>
      <c r="I8" s="60"/>
    </row>
    <row r="9" spans="1:9" ht="19.5" customHeight="1">
      <c r="A9" s="66" t="s">
        <v>231</v>
      </c>
      <c r="B9" s="68">
        <v>0</v>
      </c>
      <c r="C9" s="63" t="s">
        <v>232</v>
      </c>
      <c r="D9" s="64">
        <v>28</v>
      </c>
      <c r="E9" s="63" t="s">
        <v>115</v>
      </c>
      <c r="F9" s="64">
        <v>1</v>
      </c>
      <c r="G9" s="63" t="s">
        <v>233</v>
      </c>
      <c r="H9" s="65">
        <v>1</v>
      </c>
      <c r="I9" s="60"/>
    </row>
    <row r="10" spans="1:9" ht="19.5" customHeight="1">
      <c r="A10" s="66" t="s">
        <v>234</v>
      </c>
      <c r="B10" s="68">
        <v>1061</v>
      </c>
      <c r="C10" s="63" t="s">
        <v>118</v>
      </c>
      <c r="D10" s="64">
        <v>13</v>
      </c>
      <c r="E10" s="63" t="s">
        <v>218</v>
      </c>
      <c r="F10" s="64">
        <v>1</v>
      </c>
      <c r="G10" s="63" t="s">
        <v>235</v>
      </c>
      <c r="H10" s="65">
        <v>2</v>
      </c>
      <c r="I10" s="60"/>
    </row>
    <row r="11" spans="1:9" ht="19.5" customHeight="1">
      <c r="A11" s="66" t="s">
        <v>130</v>
      </c>
      <c r="B11" s="68">
        <v>1</v>
      </c>
      <c r="C11" s="63" t="s">
        <v>121</v>
      </c>
      <c r="D11" s="64">
        <v>50</v>
      </c>
      <c r="E11" s="63" t="s">
        <v>122</v>
      </c>
      <c r="F11" s="64">
        <v>0</v>
      </c>
      <c r="G11" s="63" t="s">
        <v>116</v>
      </c>
      <c r="H11" s="65">
        <v>9</v>
      </c>
      <c r="I11" s="60"/>
    </row>
    <row r="12" spans="1:9" ht="19.5" customHeight="1">
      <c r="A12" s="66" t="s">
        <v>133</v>
      </c>
      <c r="B12" s="68">
        <v>993</v>
      </c>
      <c r="C12" s="63" t="s">
        <v>124</v>
      </c>
      <c r="D12" s="64">
        <v>582</v>
      </c>
      <c r="E12" s="63" t="s">
        <v>125</v>
      </c>
      <c r="F12" s="64">
        <v>9</v>
      </c>
      <c r="G12" s="63" t="s">
        <v>119</v>
      </c>
      <c r="H12" s="65">
        <v>1</v>
      </c>
      <c r="I12" s="60"/>
    </row>
    <row r="13" spans="1:9" ht="19.5" customHeight="1">
      <c r="A13" s="66" t="s">
        <v>136</v>
      </c>
      <c r="B13" s="68">
        <v>67</v>
      </c>
      <c r="C13" s="63" t="s">
        <v>127</v>
      </c>
      <c r="D13" s="64">
        <v>2</v>
      </c>
      <c r="E13" s="63" t="s">
        <v>128</v>
      </c>
      <c r="F13" s="64">
        <v>194</v>
      </c>
      <c r="G13" s="63" t="s">
        <v>123</v>
      </c>
      <c r="H13" s="65">
        <v>0</v>
      </c>
      <c r="I13" s="60"/>
    </row>
    <row r="14" spans="1:9" ht="19.5" customHeight="1">
      <c r="A14" s="66" t="s">
        <v>236</v>
      </c>
      <c r="B14" s="68">
        <v>7</v>
      </c>
      <c r="C14" s="63" t="s">
        <v>131</v>
      </c>
      <c r="D14" s="64">
        <v>2</v>
      </c>
      <c r="E14" s="63" t="s">
        <v>219</v>
      </c>
      <c r="F14" s="64">
        <v>5</v>
      </c>
      <c r="G14" s="63" t="s">
        <v>126</v>
      </c>
      <c r="H14" s="65">
        <v>173</v>
      </c>
      <c r="I14" s="60"/>
    </row>
    <row r="15" spans="1:9" ht="19.5" customHeight="1">
      <c r="A15" s="66" t="s">
        <v>143</v>
      </c>
      <c r="B15" s="68">
        <v>6</v>
      </c>
      <c r="C15" s="63" t="s">
        <v>134</v>
      </c>
      <c r="D15" s="64">
        <v>1</v>
      </c>
      <c r="E15" s="63" t="s">
        <v>237</v>
      </c>
      <c r="F15" s="64">
        <v>24</v>
      </c>
      <c r="G15" s="63" t="s">
        <v>129</v>
      </c>
      <c r="H15" s="65">
        <v>137</v>
      </c>
      <c r="I15" s="60"/>
    </row>
    <row r="16" spans="1:9" ht="19.5" customHeight="1">
      <c r="A16" s="66" t="s">
        <v>238</v>
      </c>
      <c r="B16" s="68">
        <v>4</v>
      </c>
      <c r="C16" s="63" t="s">
        <v>137</v>
      </c>
      <c r="D16" s="64">
        <v>892</v>
      </c>
      <c r="E16" s="63" t="s">
        <v>138</v>
      </c>
      <c r="F16" s="64">
        <v>0</v>
      </c>
      <c r="G16" s="63" t="s">
        <v>132</v>
      </c>
      <c r="H16" s="65">
        <v>14</v>
      </c>
      <c r="I16" s="60"/>
    </row>
    <row r="17" spans="1:9" ht="19.5" customHeight="1">
      <c r="A17" s="66" t="s">
        <v>239</v>
      </c>
      <c r="B17" s="68">
        <v>1055</v>
      </c>
      <c r="C17" s="63" t="s">
        <v>140</v>
      </c>
      <c r="D17" s="64">
        <v>305</v>
      </c>
      <c r="E17" s="63" t="s">
        <v>141</v>
      </c>
      <c r="F17" s="64">
        <v>333</v>
      </c>
      <c r="G17" s="63" t="s">
        <v>135</v>
      </c>
      <c r="H17" s="65">
        <v>1</v>
      </c>
      <c r="I17" s="60"/>
    </row>
    <row r="18" spans="1:9" ht="19.5" customHeight="1">
      <c r="A18" s="66" t="s">
        <v>149</v>
      </c>
      <c r="B18" s="68">
        <v>1</v>
      </c>
      <c r="C18" s="63" t="s">
        <v>240</v>
      </c>
      <c r="D18" s="64">
        <v>48</v>
      </c>
      <c r="E18" s="63" t="s">
        <v>144</v>
      </c>
      <c r="F18" s="64">
        <v>51</v>
      </c>
      <c r="G18" s="242" t="s">
        <v>801</v>
      </c>
      <c r="H18" s="243">
        <v>2</v>
      </c>
      <c r="I18" s="60"/>
    </row>
    <row r="19" spans="1:9" ht="19.5" customHeight="1">
      <c r="A19" s="66" t="s">
        <v>152</v>
      </c>
      <c r="B19" s="68">
        <v>28</v>
      </c>
      <c r="C19" s="63" t="s">
        <v>145</v>
      </c>
      <c r="D19" s="64">
        <v>1</v>
      </c>
      <c r="E19" s="63" t="s">
        <v>146</v>
      </c>
      <c r="F19" s="64">
        <v>1</v>
      </c>
      <c r="G19" s="244" t="s">
        <v>139</v>
      </c>
      <c r="H19" s="65">
        <v>139</v>
      </c>
      <c r="I19" s="60"/>
    </row>
    <row r="20" spans="1:9" ht="19.5" customHeight="1">
      <c r="A20" s="66" t="s">
        <v>155</v>
      </c>
      <c r="B20" s="68">
        <v>57</v>
      </c>
      <c r="C20" s="63" t="s">
        <v>241</v>
      </c>
      <c r="D20" s="64">
        <v>17</v>
      </c>
      <c r="E20" s="63" t="s">
        <v>148</v>
      </c>
      <c r="F20" s="64">
        <v>0</v>
      </c>
      <c r="G20" s="63" t="s">
        <v>142</v>
      </c>
      <c r="H20" s="65">
        <v>4287</v>
      </c>
      <c r="I20" s="60"/>
    </row>
    <row r="21" spans="1:9" ht="19.5" customHeight="1">
      <c r="A21" s="66" t="s">
        <v>157</v>
      </c>
      <c r="B21" s="68">
        <v>1</v>
      </c>
      <c r="C21" s="63" t="s">
        <v>150</v>
      </c>
      <c r="D21" s="64">
        <v>24</v>
      </c>
      <c r="E21" s="63" t="s">
        <v>151</v>
      </c>
      <c r="F21" s="64">
        <v>1</v>
      </c>
      <c r="G21" s="63" t="s">
        <v>242</v>
      </c>
      <c r="H21" s="65">
        <v>2</v>
      </c>
      <c r="I21" s="60"/>
    </row>
    <row r="22" spans="1:9" ht="19.5" customHeight="1">
      <c r="A22" s="66" t="s">
        <v>158</v>
      </c>
      <c r="B22" s="68">
        <v>4</v>
      </c>
      <c r="C22" s="63" t="s">
        <v>243</v>
      </c>
      <c r="D22" s="64">
        <v>0</v>
      </c>
      <c r="E22" s="63" t="s">
        <v>153</v>
      </c>
      <c r="F22" s="64">
        <v>422</v>
      </c>
      <c r="G22" s="63" t="s">
        <v>147</v>
      </c>
      <c r="H22" s="65">
        <v>2</v>
      </c>
      <c r="I22" s="60"/>
    </row>
    <row r="23" spans="1:9" ht="19.5" customHeight="1">
      <c r="A23" s="66" t="s">
        <v>160</v>
      </c>
      <c r="B23" s="68">
        <v>6</v>
      </c>
      <c r="C23" s="63" t="s">
        <v>156</v>
      </c>
      <c r="D23" s="64">
        <v>1</v>
      </c>
      <c r="E23" s="63" t="s">
        <v>816</v>
      </c>
      <c r="F23" s="64">
        <v>221</v>
      </c>
      <c r="G23" s="63" t="s">
        <v>244</v>
      </c>
      <c r="H23" s="65">
        <v>11</v>
      </c>
      <c r="I23" s="60"/>
    </row>
    <row r="24" spans="1:9" ht="19.5" customHeight="1">
      <c r="A24" s="66" t="s">
        <v>246</v>
      </c>
      <c r="B24" s="68">
        <v>1156</v>
      </c>
      <c r="C24" s="63" t="s">
        <v>247</v>
      </c>
      <c r="D24" s="64">
        <v>3</v>
      </c>
      <c r="E24" s="63" t="s">
        <v>248</v>
      </c>
      <c r="F24" s="64">
        <v>269</v>
      </c>
      <c r="G24" s="63" t="s">
        <v>245</v>
      </c>
      <c r="H24" s="65">
        <v>36</v>
      </c>
      <c r="I24" s="60"/>
    </row>
    <row r="25" spans="1:9" ht="19.5" customHeight="1">
      <c r="A25" s="66" t="s">
        <v>249</v>
      </c>
      <c r="B25" s="68">
        <v>5</v>
      </c>
      <c r="C25" s="63" t="s">
        <v>250</v>
      </c>
      <c r="D25" s="64">
        <v>17</v>
      </c>
      <c r="E25" s="63" t="s">
        <v>251</v>
      </c>
      <c r="F25" s="64">
        <v>13</v>
      </c>
      <c r="G25" s="63" t="s">
        <v>154</v>
      </c>
      <c r="H25" s="65">
        <v>168</v>
      </c>
      <c r="I25" s="60"/>
    </row>
    <row r="26" spans="1:9" ht="19.5" customHeight="1">
      <c r="A26" s="66" t="s">
        <v>165</v>
      </c>
      <c r="B26" s="68">
        <v>0</v>
      </c>
      <c r="C26" s="63" t="s">
        <v>161</v>
      </c>
      <c r="D26" s="64">
        <v>37</v>
      </c>
      <c r="E26" s="63" t="s">
        <v>162</v>
      </c>
      <c r="F26" s="64">
        <v>0</v>
      </c>
      <c r="G26" s="63" t="s">
        <v>252</v>
      </c>
      <c r="H26" s="65">
        <v>2</v>
      </c>
      <c r="I26" s="60"/>
    </row>
    <row r="27" spans="1:9" ht="19.5" customHeight="1">
      <c r="A27" s="66" t="s">
        <v>167</v>
      </c>
      <c r="B27" s="68">
        <v>13743</v>
      </c>
      <c r="C27" s="63" t="s">
        <v>163</v>
      </c>
      <c r="D27" s="64">
        <v>1</v>
      </c>
      <c r="E27" s="63" t="s">
        <v>164</v>
      </c>
      <c r="F27" s="64">
        <v>470</v>
      </c>
      <c r="G27" s="63" t="s">
        <v>253</v>
      </c>
      <c r="H27" s="65">
        <v>0</v>
      </c>
      <c r="I27" s="60"/>
    </row>
    <row r="28" spans="1:9" ht="19.5" customHeight="1">
      <c r="A28" s="66" t="s">
        <v>170</v>
      </c>
      <c r="B28" s="68">
        <v>0</v>
      </c>
      <c r="C28" s="63" t="s">
        <v>166</v>
      </c>
      <c r="D28" s="64">
        <v>2734</v>
      </c>
      <c r="E28" s="63" t="s">
        <v>254</v>
      </c>
      <c r="F28" s="64">
        <v>73</v>
      </c>
      <c r="G28" s="63" t="s">
        <v>159</v>
      </c>
      <c r="H28" s="65">
        <v>22</v>
      </c>
      <c r="I28" s="60"/>
    </row>
    <row r="29" spans="1:9" ht="19.5" customHeight="1">
      <c r="A29" s="66" t="s">
        <v>173</v>
      </c>
      <c r="B29" s="68">
        <v>40</v>
      </c>
      <c r="C29" s="63" t="s">
        <v>168</v>
      </c>
      <c r="D29" s="64">
        <v>1441</v>
      </c>
      <c r="E29" s="63" t="s">
        <v>169</v>
      </c>
      <c r="F29" s="64">
        <v>4</v>
      </c>
      <c r="G29" s="69" t="s">
        <v>255</v>
      </c>
      <c r="H29" s="65">
        <v>326</v>
      </c>
      <c r="I29" s="60"/>
    </row>
    <row r="30" spans="1:9" ht="19.5" customHeight="1">
      <c r="A30" s="66" t="s">
        <v>257</v>
      </c>
      <c r="B30" s="68">
        <v>0</v>
      </c>
      <c r="C30" s="63" t="s">
        <v>171</v>
      </c>
      <c r="D30" s="64">
        <v>680</v>
      </c>
      <c r="E30" s="63" t="s">
        <v>172</v>
      </c>
      <c r="F30" s="64">
        <v>1118</v>
      </c>
      <c r="G30" s="69" t="s">
        <v>256</v>
      </c>
      <c r="H30" s="65">
        <v>4</v>
      </c>
      <c r="I30" s="60"/>
    </row>
    <row r="31" spans="1:9" ht="19.5" customHeight="1">
      <c r="A31" s="66" t="s">
        <v>258</v>
      </c>
      <c r="B31" s="68">
        <v>0</v>
      </c>
      <c r="C31" s="63" t="s">
        <v>174</v>
      </c>
      <c r="D31" s="64">
        <v>3</v>
      </c>
      <c r="E31" s="63" t="s">
        <v>259</v>
      </c>
      <c r="F31" s="64">
        <v>2</v>
      </c>
      <c r="G31" s="63" t="s">
        <v>221</v>
      </c>
      <c r="H31" s="65">
        <v>2040</v>
      </c>
      <c r="I31" s="60"/>
    </row>
    <row r="32" spans="1:9" ht="19.5" customHeight="1">
      <c r="A32" s="66" t="s">
        <v>260</v>
      </c>
      <c r="B32" s="68">
        <v>1493</v>
      </c>
      <c r="C32" s="63" t="s">
        <v>175</v>
      </c>
      <c r="D32" s="64">
        <v>123</v>
      </c>
      <c r="E32" s="63" t="s">
        <v>220</v>
      </c>
      <c r="F32" s="64">
        <v>7</v>
      </c>
      <c r="G32" s="63" t="s">
        <v>222</v>
      </c>
      <c r="H32" s="65">
        <v>5460</v>
      </c>
      <c r="I32" s="60"/>
    </row>
    <row r="33" spans="1:9" ht="19.5" customHeight="1">
      <c r="A33" s="66" t="s">
        <v>177</v>
      </c>
      <c r="B33" s="68">
        <v>31</v>
      </c>
      <c r="C33" s="63" t="s">
        <v>176</v>
      </c>
      <c r="D33" s="64">
        <v>48</v>
      </c>
      <c r="E33" s="63" t="s">
        <v>261</v>
      </c>
      <c r="F33" s="64">
        <v>0</v>
      </c>
      <c r="G33" s="63" t="s">
        <v>223</v>
      </c>
      <c r="H33" s="65">
        <v>190</v>
      </c>
      <c r="I33" s="60"/>
    </row>
    <row r="34" spans="1:9" ht="19.5" customHeight="1">
      <c r="A34" s="66" t="s">
        <v>180</v>
      </c>
      <c r="B34" s="68">
        <v>1051</v>
      </c>
      <c r="C34" s="63" t="s">
        <v>178</v>
      </c>
      <c r="D34" s="64">
        <v>191</v>
      </c>
      <c r="E34" s="63" t="s">
        <v>263</v>
      </c>
      <c r="F34" s="64">
        <v>318</v>
      </c>
      <c r="G34" s="63" t="s">
        <v>262</v>
      </c>
      <c r="H34" s="65">
        <v>15</v>
      </c>
      <c r="I34" s="60"/>
    </row>
    <row r="35" spans="1:9" ht="19.5" customHeight="1">
      <c r="A35" s="66" t="s">
        <v>817</v>
      </c>
      <c r="B35" s="68">
        <v>1</v>
      </c>
      <c r="C35" s="63" t="s">
        <v>265</v>
      </c>
      <c r="D35" s="64">
        <v>6</v>
      </c>
      <c r="E35" s="63" t="s">
        <v>179</v>
      </c>
      <c r="F35" s="64">
        <v>8661</v>
      </c>
      <c r="G35" s="63" t="s">
        <v>264</v>
      </c>
      <c r="H35" s="65">
        <v>45</v>
      </c>
      <c r="I35" s="60"/>
    </row>
    <row r="36" spans="1:9" ht="19.5" customHeight="1">
      <c r="A36" s="70" t="s">
        <v>183</v>
      </c>
      <c r="B36" s="68">
        <v>1</v>
      </c>
      <c r="C36" s="63" t="s">
        <v>818</v>
      </c>
      <c r="D36" s="64">
        <v>18</v>
      </c>
      <c r="E36" s="63" t="s">
        <v>181</v>
      </c>
      <c r="F36" s="64">
        <v>18247</v>
      </c>
      <c r="G36" s="63" t="s">
        <v>266</v>
      </c>
      <c r="H36" s="65">
        <v>0</v>
      </c>
      <c r="I36" s="60"/>
    </row>
    <row r="37" spans="1:9" ht="19.5" customHeight="1">
      <c r="A37" s="66" t="s">
        <v>268</v>
      </c>
      <c r="B37" s="68">
        <v>0</v>
      </c>
      <c r="C37" s="63" t="s">
        <v>269</v>
      </c>
      <c r="D37" s="64">
        <v>12</v>
      </c>
      <c r="E37" s="63" t="s">
        <v>182</v>
      </c>
      <c r="F37" s="64">
        <v>76</v>
      </c>
      <c r="G37" s="63" t="s">
        <v>267</v>
      </c>
      <c r="H37" s="65">
        <v>0</v>
      </c>
      <c r="I37" s="60"/>
    </row>
    <row r="38" spans="1:9" ht="19.5" customHeight="1">
      <c r="A38" s="66" t="s">
        <v>186</v>
      </c>
      <c r="B38" s="68">
        <v>42</v>
      </c>
      <c r="C38" s="63" t="s">
        <v>185</v>
      </c>
      <c r="D38" s="64">
        <v>11</v>
      </c>
      <c r="E38" s="63" t="s">
        <v>184</v>
      </c>
      <c r="F38" s="64">
        <v>52</v>
      </c>
      <c r="G38" s="63" t="s">
        <v>270</v>
      </c>
      <c r="H38" s="65">
        <v>30</v>
      </c>
      <c r="I38" s="60"/>
    </row>
    <row r="39" spans="1:9" ht="19.5" customHeight="1">
      <c r="A39" s="66" t="s">
        <v>190</v>
      </c>
      <c r="B39" s="68">
        <v>43355</v>
      </c>
      <c r="C39" s="63" t="s">
        <v>187</v>
      </c>
      <c r="D39" s="64">
        <v>49</v>
      </c>
      <c r="E39" s="63" t="s">
        <v>272</v>
      </c>
      <c r="F39" s="64">
        <v>0</v>
      </c>
      <c r="G39" s="63" t="s">
        <v>271</v>
      </c>
      <c r="H39" s="65">
        <v>4594</v>
      </c>
      <c r="I39" s="60"/>
    </row>
    <row r="40" spans="1:9" ht="19.5" customHeight="1">
      <c r="A40" s="66" t="s">
        <v>192</v>
      </c>
      <c r="B40" s="68">
        <v>448</v>
      </c>
      <c r="C40" s="63" t="s">
        <v>191</v>
      </c>
      <c r="D40" s="64">
        <v>0</v>
      </c>
      <c r="E40" s="63" t="s">
        <v>188</v>
      </c>
      <c r="F40" s="64">
        <v>303</v>
      </c>
      <c r="G40" s="63" t="s">
        <v>189</v>
      </c>
      <c r="H40" s="65">
        <v>1</v>
      </c>
      <c r="I40" s="60"/>
    </row>
    <row r="41" spans="1:9" ht="19.5" customHeight="1">
      <c r="A41" s="66" t="s">
        <v>194</v>
      </c>
      <c r="B41" s="68">
        <v>0</v>
      </c>
      <c r="C41" s="63" t="s">
        <v>819</v>
      </c>
      <c r="D41" s="64">
        <v>34317</v>
      </c>
      <c r="E41" s="63" t="s">
        <v>274</v>
      </c>
      <c r="F41" s="64">
        <v>681</v>
      </c>
      <c r="G41" s="63" t="s">
        <v>273</v>
      </c>
      <c r="H41" s="65">
        <v>2</v>
      </c>
      <c r="I41" s="60"/>
    </row>
    <row r="42" spans="1:9" ht="19.5" customHeight="1">
      <c r="A42" s="66" t="s">
        <v>276</v>
      </c>
      <c r="B42" s="68">
        <v>1</v>
      </c>
      <c r="C42" s="63" t="s">
        <v>277</v>
      </c>
      <c r="D42" s="64">
        <v>1</v>
      </c>
      <c r="E42" s="63" t="s">
        <v>193</v>
      </c>
      <c r="F42" s="64">
        <v>3</v>
      </c>
      <c r="G42" s="84" t="s">
        <v>275</v>
      </c>
      <c r="H42" s="65">
        <v>11</v>
      </c>
      <c r="I42" s="60"/>
    </row>
    <row r="43" spans="1:9" ht="19.5" customHeight="1">
      <c r="A43" s="66" t="s">
        <v>374</v>
      </c>
      <c r="B43" s="68">
        <v>42</v>
      </c>
      <c r="C43" s="63" t="s">
        <v>278</v>
      </c>
      <c r="D43" s="64">
        <v>7</v>
      </c>
      <c r="E43" s="71" t="s">
        <v>224</v>
      </c>
      <c r="F43" s="64">
        <v>5</v>
      </c>
      <c r="G43" s="63" t="s">
        <v>195</v>
      </c>
      <c r="H43" s="65">
        <v>15</v>
      </c>
      <c r="I43" s="60"/>
    </row>
    <row r="44" spans="1:9" ht="19.5" customHeight="1">
      <c r="A44" s="66" t="s">
        <v>279</v>
      </c>
      <c r="B44" s="68">
        <v>31</v>
      </c>
      <c r="C44" s="63" t="s">
        <v>197</v>
      </c>
      <c r="D44" s="64">
        <v>1430</v>
      </c>
      <c r="E44" s="63" t="s">
        <v>280</v>
      </c>
      <c r="F44" s="64">
        <v>1</v>
      </c>
      <c r="G44" s="63" t="s">
        <v>196</v>
      </c>
      <c r="H44" s="65">
        <v>6</v>
      </c>
      <c r="I44" s="60"/>
    </row>
    <row r="45" spans="1:9" ht="19.5" customHeight="1">
      <c r="A45" s="66" t="s">
        <v>199</v>
      </c>
      <c r="B45" s="68">
        <v>8</v>
      </c>
      <c r="C45" s="63" t="s">
        <v>281</v>
      </c>
      <c r="D45" s="64">
        <v>5</v>
      </c>
      <c r="E45" s="63" t="s">
        <v>282</v>
      </c>
      <c r="F45" s="64">
        <v>0</v>
      </c>
      <c r="G45" s="69" t="s">
        <v>198</v>
      </c>
      <c r="H45" s="65">
        <v>187</v>
      </c>
      <c r="I45" s="60"/>
    </row>
    <row r="46" spans="1:9" ht="19.5" customHeight="1">
      <c r="A46" s="66" t="s">
        <v>200</v>
      </c>
      <c r="B46" s="68">
        <v>13</v>
      </c>
      <c r="C46" s="63" t="s">
        <v>201</v>
      </c>
      <c r="D46" s="64">
        <v>6</v>
      </c>
      <c r="E46" s="63" t="s">
        <v>283</v>
      </c>
      <c r="F46" s="64">
        <v>0</v>
      </c>
      <c r="G46" s="63"/>
      <c r="H46" s="65"/>
      <c r="I46" s="60"/>
    </row>
    <row r="47" spans="1:9" ht="19.5" customHeight="1">
      <c r="A47" s="66" t="s">
        <v>284</v>
      </c>
      <c r="B47" s="68">
        <v>5</v>
      </c>
      <c r="C47" s="63" t="s">
        <v>203</v>
      </c>
      <c r="D47" s="64">
        <v>3</v>
      </c>
      <c r="E47" s="63" t="s">
        <v>285</v>
      </c>
      <c r="F47" s="64">
        <v>136</v>
      </c>
      <c r="G47" s="63"/>
      <c r="H47" s="65"/>
      <c r="I47" s="60"/>
    </row>
    <row r="48" spans="1:9" ht="19.5" customHeight="1">
      <c r="A48" s="66" t="s">
        <v>286</v>
      </c>
      <c r="B48" s="68">
        <v>21</v>
      </c>
      <c r="C48" s="63" t="s">
        <v>204</v>
      </c>
      <c r="D48" s="64">
        <v>2</v>
      </c>
      <c r="E48" s="63" t="s">
        <v>202</v>
      </c>
      <c r="F48" s="64">
        <v>48</v>
      </c>
      <c r="G48" s="72"/>
      <c r="H48" s="65"/>
      <c r="I48" s="60"/>
    </row>
    <row r="49" spans="1:9" ht="19.5" customHeight="1">
      <c r="A49" s="66" t="s">
        <v>205</v>
      </c>
      <c r="B49" s="68">
        <v>102</v>
      </c>
      <c r="C49" s="63" t="s">
        <v>206</v>
      </c>
      <c r="D49" s="64">
        <v>3</v>
      </c>
      <c r="E49" s="63" t="s">
        <v>287</v>
      </c>
      <c r="F49" s="64">
        <v>0</v>
      </c>
      <c r="G49" s="73"/>
      <c r="H49" s="65"/>
      <c r="I49" s="60"/>
    </row>
    <row r="50" spans="1:9" ht="19.5" customHeight="1">
      <c r="A50" s="66" t="s">
        <v>288</v>
      </c>
      <c r="B50" s="68">
        <v>1</v>
      </c>
      <c r="C50" s="63" t="s">
        <v>289</v>
      </c>
      <c r="D50" s="64">
        <v>0</v>
      </c>
      <c r="E50" s="63" t="s">
        <v>290</v>
      </c>
      <c r="F50" s="64">
        <v>2</v>
      </c>
      <c r="G50" s="73"/>
      <c r="H50" s="65"/>
      <c r="I50" s="60"/>
    </row>
    <row r="51" spans="1:9" ht="19.5" customHeight="1">
      <c r="A51" s="66" t="s">
        <v>208</v>
      </c>
      <c r="B51" s="68">
        <v>3</v>
      </c>
      <c r="C51" s="63" t="s">
        <v>209</v>
      </c>
      <c r="D51" s="74">
        <v>24</v>
      </c>
      <c r="E51" s="63" t="s">
        <v>207</v>
      </c>
      <c r="F51" s="64">
        <v>257</v>
      </c>
      <c r="G51" s="73"/>
      <c r="H51" s="65"/>
      <c r="I51" s="60"/>
    </row>
    <row r="52" spans="1:9" ht="19.5" customHeight="1" thickBot="1">
      <c r="A52" s="75" t="s">
        <v>291</v>
      </c>
      <c r="B52" s="76">
        <v>200</v>
      </c>
      <c r="C52" s="77" t="s">
        <v>292</v>
      </c>
      <c r="D52" s="78">
        <v>2</v>
      </c>
      <c r="E52" s="77" t="s">
        <v>293</v>
      </c>
      <c r="F52" s="79">
        <v>11</v>
      </c>
      <c r="G52" s="80"/>
      <c r="H52" s="81"/>
      <c r="I52" s="60"/>
    </row>
    <row r="53" spans="1:9" ht="19.5" customHeight="1">
      <c r="A53" s="82"/>
      <c r="B53" s="83"/>
      <c r="C53" s="82"/>
      <c r="D53" s="83"/>
      <c r="E53" s="82"/>
      <c r="F53" s="83"/>
      <c r="G53" s="51"/>
      <c r="H53" s="83"/>
      <c r="I53" s="60"/>
    </row>
    <row r="54" spans="1:9" ht="19.5" customHeight="1">
      <c r="A54" s="82"/>
      <c r="B54" s="83"/>
      <c r="C54" s="82"/>
      <c r="D54" s="83"/>
      <c r="E54" s="82"/>
      <c r="F54" s="83"/>
      <c r="G54" s="51"/>
      <c r="H54" s="83"/>
      <c r="I54" s="60"/>
    </row>
    <row r="55" spans="1:9" ht="19.5" customHeight="1">
      <c r="A55" s="82"/>
      <c r="B55" s="83"/>
      <c r="C55" s="51"/>
      <c r="D55" s="83"/>
      <c r="E55" s="82"/>
      <c r="F55" s="83"/>
      <c r="G55" s="51"/>
      <c r="H55" s="83"/>
      <c r="I55" s="60"/>
    </row>
  </sheetData>
  <phoneticPr fontId="2" type="Hiragana"/>
  <pageMargins left="0.70866141732283472" right="0.39370078740157483" top="0.98425196850393704" bottom="0.39370078740157483" header="0.51181102362204722" footer="0.51181102362204722"/>
  <pageSetup paperSize="9" scale="70" orientation="portrait" horizontalDpi="4294967292" verticalDpi="4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Q85"/>
  <sheetViews>
    <sheetView zoomScaleNormal="100" zoomScaleSheetLayoutView="75" workbookViewId="0">
      <selection activeCell="F32" sqref="F32"/>
    </sheetView>
  </sheetViews>
  <sheetFormatPr defaultRowHeight="13.5"/>
  <cols>
    <col min="1" max="1" width="10" customWidth="1"/>
    <col min="2" max="2" width="7.75" customWidth="1"/>
    <col min="3" max="3" width="7.125" customWidth="1"/>
    <col min="5" max="6" width="7.125" customWidth="1"/>
    <col min="7" max="12" width="6.375" customWidth="1"/>
    <col min="13" max="14" width="6.625" customWidth="1"/>
    <col min="15" max="15" width="6.375" customWidth="1"/>
    <col min="16" max="16" width="8.5" customWidth="1"/>
  </cols>
  <sheetData>
    <row r="1" spans="1:17" ht="16.5" customHeight="1">
      <c r="A1" s="16" t="s">
        <v>806</v>
      </c>
    </row>
    <row r="2" spans="1:17" ht="16.5" customHeight="1" thickBot="1">
      <c r="A2" s="49"/>
      <c r="B2" s="46"/>
      <c r="C2" s="46"/>
      <c r="D2" s="46"/>
      <c r="E2" s="46"/>
      <c r="F2" s="46"/>
      <c r="G2" s="46"/>
      <c r="H2" s="46"/>
      <c r="I2" s="46"/>
      <c r="J2" s="46"/>
      <c r="K2" s="52"/>
      <c r="L2" s="53"/>
      <c r="M2" s="46"/>
      <c r="N2" s="53"/>
      <c r="O2" s="202" t="s">
        <v>296</v>
      </c>
      <c r="P2" s="203" t="s">
        <v>809</v>
      </c>
    </row>
    <row r="3" spans="1:17" ht="16.5" customHeight="1">
      <c r="A3" s="9"/>
      <c r="B3" s="204" t="s">
        <v>297</v>
      </c>
      <c r="C3" s="205"/>
      <c r="D3" s="206"/>
      <c r="E3" s="206"/>
      <c r="F3" s="205"/>
      <c r="G3" s="206"/>
      <c r="H3" s="205"/>
      <c r="I3" s="206"/>
      <c r="J3" s="205"/>
      <c r="K3" s="206"/>
      <c r="L3" s="206"/>
      <c r="M3" s="206"/>
      <c r="N3" s="206"/>
      <c r="O3" s="205"/>
      <c r="P3" s="207" t="s">
        <v>298</v>
      </c>
    </row>
    <row r="4" spans="1:17" ht="16.5" customHeight="1" thickBot="1">
      <c r="A4" s="10"/>
      <c r="B4" s="208" t="s">
        <v>299</v>
      </c>
      <c r="C4" s="209" t="s">
        <v>300</v>
      </c>
      <c r="D4" s="210" t="s">
        <v>301</v>
      </c>
      <c r="E4" s="210" t="s">
        <v>302</v>
      </c>
      <c r="F4" s="209" t="s">
        <v>303</v>
      </c>
      <c r="G4" s="210" t="s">
        <v>304</v>
      </c>
      <c r="H4" s="209" t="s">
        <v>305</v>
      </c>
      <c r="I4" s="210" t="s">
        <v>307</v>
      </c>
      <c r="J4" s="210" t="s">
        <v>306</v>
      </c>
      <c r="K4" s="210" t="s">
        <v>309</v>
      </c>
      <c r="L4" s="210" t="s">
        <v>308</v>
      </c>
      <c r="M4" s="211" t="s">
        <v>312</v>
      </c>
      <c r="N4" s="212" t="s">
        <v>310</v>
      </c>
      <c r="O4" s="210" t="s">
        <v>311</v>
      </c>
      <c r="P4" s="213" t="s">
        <v>807</v>
      </c>
    </row>
    <row r="5" spans="1:17" ht="16.5" customHeight="1" thickBot="1">
      <c r="A5" s="34" t="s">
        <v>314</v>
      </c>
      <c r="B5" s="214">
        <v>157947</v>
      </c>
      <c r="C5" s="215">
        <v>40711</v>
      </c>
      <c r="D5" s="215">
        <v>34205</v>
      </c>
      <c r="E5" s="215">
        <v>17643</v>
      </c>
      <c r="F5" s="215">
        <v>14630</v>
      </c>
      <c r="G5" s="215">
        <v>8842</v>
      </c>
      <c r="H5" s="215">
        <v>5583</v>
      </c>
      <c r="I5" s="215">
        <v>4168</v>
      </c>
      <c r="J5" s="215">
        <v>4144</v>
      </c>
      <c r="K5" s="215">
        <v>2423</v>
      </c>
      <c r="L5" s="215">
        <v>2144</v>
      </c>
      <c r="M5" s="215">
        <v>1559</v>
      </c>
      <c r="N5" s="215">
        <v>1485</v>
      </c>
      <c r="O5" s="215">
        <v>1440</v>
      </c>
      <c r="P5" s="216">
        <v>18970</v>
      </c>
      <c r="Q5" s="85"/>
    </row>
    <row r="6" spans="1:17" ht="16.5" customHeight="1" thickBot="1">
      <c r="A6" s="17" t="s">
        <v>315</v>
      </c>
      <c r="B6" s="214">
        <v>69563</v>
      </c>
      <c r="C6" s="215">
        <v>24101</v>
      </c>
      <c r="D6" s="215">
        <v>15851</v>
      </c>
      <c r="E6" s="215">
        <v>6882</v>
      </c>
      <c r="F6" s="215">
        <v>3942</v>
      </c>
      <c r="G6" s="215">
        <v>1783</v>
      </c>
      <c r="H6" s="215">
        <v>2776</v>
      </c>
      <c r="I6" s="215">
        <v>1350</v>
      </c>
      <c r="J6" s="215">
        <v>1357</v>
      </c>
      <c r="K6" s="215">
        <v>973</v>
      </c>
      <c r="L6" s="215">
        <v>1188</v>
      </c>
      <c r="M6" s="215">
        <v>598</v>
      </c>
      <c r="N6" s="215">
        <v>395</v>
      </c>
      <c r="O6" s="215">
        <v>116</v>
      </c>
      <c r="P6" s="216">
        <v>8251</v>
      </c>
      <c r="Q6" s="85"/>
    </row>
    <row r="7" spans="1:17" ht="16.5" customHeight="1">
      <c r="A7" s="35" t="s">
        <v>316</v>
      </c>
      <c r="B7" s="217">
        <v>8279</v>
      </c>
      <c r="C7" s="218">
        <v>1857</v>
      </c>
      <c r="D7" s="219">
        <v>1889</v>
      </c>
      <c r="E7" s="219">
        <v>931</v>
      </c>
      <c r="F7" s="219">
        <v>1568</v>
      </c>
      <c r="G7" s="219">
        <v>551</v>
      </c>
      <c r="H7" s="219">
        <v>132</v>
      </c>
      <c r="I7" s="218">
        <v>46</v>
      </c>
      <c r="J7" s="218">
        <v>100</v>
      </c>
      <c r="K7" s="218">
        <v>131</v>
      </c>
      <c r="L7" s="218">
        <v>50</v>
      </c>
      <c r="M7" s="219">
        <v>59</v>
      </c>
      <c r="N7" s="218">
        <v>0</v>
      </c>
      <c r="O7" s="219">
        <v>7</v>
      </c>
      <c r="P7" s="220">
        <v>958</v>
      </c>
      <c r="Q7" s="85"/>
    </row>
    <row r="8" spans="1:17" ht="16.5" customHeight="1">
      <c r="A8" s="36" t="s">
        <v>317</v>
      </c>
      <c r="B8" s="221">
        <v>4126</v>
      </c>
      <c r="C8" s="222">
        <v>1626</v>
      </c>
      <c r="D8" s="223">
        <v>1182</v>
      </c>
      <c r="E8" s="223">
        <v>360</v>
      </c>
      <c r="F8" s="223">
        <v>83</v>
      </c>
      <c r="G8" s="223">
        <v>38</v>
      </c>
      <c r="H8" s="223">
        <v>131</v>
      </c>
      <c r="I8" s="222">
        <v>29</v>
      </c>
      <c r="J8" s="222">
        <v>67</v>
      </c>
      <c r="K8" s="222">
        <v>49</v>
      </c>
      <c r="L8" s="222">
        <v>52</v>
      </c>
      <c r="M8" s="223">
        <v>55</v>
      </c>
      <c r="N8" s="222">
        <v>21</v>
      </c>
      <c r="O8" s="223">
        <v>1</v>
      </c>
      <c r="P8" s="224">
        <v>432</v>
      </c>
      <c r="Q8" s="85"/>
    </row>
    <row r="9" spans="1:17" ht="16.5" customHeight="1">
      <c r="A9" s="36" t="s">
        <v>318</v>
      </c>
      <c r="B9" s="221">
        <v>2522</v>
      </c>
      <c r="C9" s="222">
        <v>1169</v>
      </c>
      <c r="D9" s="223">
        <v>672</v>
      </c>
      <c r="E9" s="223">
        <v>220</v>
      </c>
      <c r="F9" s="223">
        <v>25</v>
      </c>
      <c r="G9" s="223">
        <v>45</v>
      </c>
      <c r="H9" s="223">
        <v>57</v>
      </c>
      <c r="I9" s="222">
        <v>4</v>
      </c>
      <c r="J9" s="222">
        <v>40</v>
      </c>
      <c r="K9" s="222">
        <v>22</v>
      </c>
      <c r="L9" s="222">
        <v>33</v>
      </c>
      <c r="M9" s="223">
        <v>21</v>
      </c>
      <c r="N9" s="222">
        <v>2</v>
      </c>
      <c r="O9" s="223">
        <v>1</v>
      </c>
      <c r="P9" s="224">
        <v>211</v>
      </c>
      <c r="Q9" s="85"/>
    </row>
    <row r="10" spans="1:17" ht="16.5" customHeight="1">
      <c r="A10" s="36" t="s">
        <v>319</v>
      </c>
      <c r="B10" s="221">
        <v>14432</v>
      </c>
      <c r="C10" s="222">
        <v>6239</v>
      </c>
      <c r="D10" s="223">
        <v>2869</v>
      </c>
      <c r="E10" s="223">
        <v>1121</v>
      </c>
      <c r="F10" s="223">
        <v>116</v>
      </c>
      <c r="G10" s="223">
        <v>53</v>
      </c>
      <c r="H10" s="223">
        <v>1055</v>
      </c>
      <c r="I10" s="222">
        <v>34</v>
      </c>
      <c r="J10" s="222">
        <v>251</v>
      </c>
      <c r="K10" s="222">
        <v>285</v>
      </c>
      <c r="L10" s="222">
        <v>557</v>
      </c>
      <c r="M10" s="223">
        <v>57</v>
      </c>
      <c r="N10" s="222">
        <v>26</v>
      </c>
      <c r="O10" s="223">
        <v>1</v>
      </c>
      <c r="P10" s="224">
        <v>1768</v>
      </c>
      <c r="Q10" s="85"/>
    </row>
    <row r="11" spans="1:17" ht="16.5" customHeight="1">
      <c r="A11" s="36" t="s">
        <v>320</v>
      </c>
      <c r="B11" s="221">
        <v>6699</v>
      </c>
      <c r="C11" s="222">
        <v>2476</v>
      </c>
      <c r="D11" s="223">
        <v>2095</v>
      </c>
      <c r="E11" s="223">
        <v>942</v>
      </c>
      <c r="F11" s="223">
        <v>65</v>
      </c>
      <c r="G11" s="223">
        <v>74</v>
      </c>
      <c r="H11" s="223">
        <v>99</v>
      </c>
      <c r="I11" s="222">
        <v>19</v>
      </c>
      <c r="J11" s="222">
        <v>227</v>
      </c>
      <c r="K11" s="222">
        <v>50</v>
      </c>
      <c r="L11" s="222">
        <v>63</v>
      </c>
      <c r="M11" s="223">
        <v>49</v>
      </c>
      <c r="N11" s="222">
        <v>5</v>
      </c>
      <c r="O11" s="223">
        <v>4</v>
      </c>
      <c r="P11" s="224">
        <v>531</v>
      </c>
      <c r="Q11" s="85"/>
    </row>
    <row r="12" spans="1:17" ht="16.5" customHeight="1">
      <c r="A12" s="36" t="s">
        <v>321</v>
      </c>
      <c r="B12" s="221">
        <v>2091</v>
      </c>
      <c r="C12" s="222">
        <v>666</v>
      </c>
      <c r="D12" s="223">
        <v>560</v>
      </c>
      <c r="E12" s="223">
        <v>269</v>
      </c>
      <c r="F12" s="223">
        <v>147</v>
      </c>
      <c r="G12" s="223">
        <v>26</v>
      </c>
      <c r="H12" s="223">
        <v>73</v>
      </c>
      <c r="I12" s="222">
        <v>42</v>
      </c>
      <c r="J12" s="222">
        <v>56</v>
      </c>
      <c r="K12" s="222">
        <v>22</v>
      </c>
      <c r="L12" s="222">
        <v>17</v>
      </c>
      <c r="M12" s="223">
        <v>27</v>
      </c>
      <c r="N12" s="222">
        <v>0</v>
      </c>
      <c r="O12" s="223">
        <v>2</v>
      </c>
      <c r="P12" s="224">
        <v>184</v>
      </c>
      <c r="Q12" s="85"/>
    </row>
    <row r="13" spans="1:17" ht="16.5" customHeight="1">
      <c r="A13" s="36" t="s">
        <v>322</v>
      </c>
      <c r="B13" s="221">
        <v>3378</v>
      </c>
      <c r="C13" s="222">
        <v>1524</v>
      </c>
      <c r="D13" s="223">
        <v>840</v>
      </c>
      <c r="E13" s="223">
        <v>346</v>
      </c>
      <c r="F13" s="223">
        <v>22</v>
      </c>
      <c r="G13" s="223">
        <v>9</v>
      </c>
      <c r="H13" s="223">
        <v>76</v>
      </c>
      <c r="I13" s="222">
        <v>30</v>
      </c>
      <c r="J13" s="222">
        <v>70</v>
      </c>
      <c r="K13" s="222">
        <v>20</v>
      </c>
      <c r="L13" s="222">
        <v>24</v>
      </c>
      <c r="M13" s="223">
        <v>51</v>
      </c>
      <c r="N13" s="222">
        <v>13</v>
      </c>
      <c r="O13" s="223">
        <v>13</v>
      </c>
      <c r="P13" s="224">
        <v>340</v>
      </c>
      <c r="Q13" s="85"/>
    </row>
    <row r="14" spans="1:17" ht="16.5" customHeight="1">
      <c r="A14" s="36" t="s">
        <v>323</v>
      </c>
      <c r="B14" s="221">
        <v>2108</v>
      </c>
      <c r="C14" s="222">
        <v>775</v>
      </c>
      <c r="D14" s="223">
        <v>498</v>
      </c>
      <c r="E14" s="223">
        <v>254</v>
      </c>
      <c r="F14" s="223">
        <v>22</v>
      </c>
      <c r="G14" s="223">
        <v>30</v>
      </c>
      <c r="H14" s="223">
        <v>69</v>
      </c>
      <c r="I14" s="222">
        <v>44</v>
      </c>
      <c r="J14" s="222">
        <v>57</v>
      </c>
      <c r="K14" s="222">
        <v>9</v>
      </c>
      <c r="L14" s="222">
        <v>28</v>
      </c>
      <c r="M14" s="223">
        <v>26</v>
      </c>
      <c r="N14" s="222">
        <v>75</v>
      </c>
      <c r="O14" s="223">
        <v>6</v>
      </c>
      <c r="P14" s="224">
        <v>215</v>
      </c>
      <c r="Q14" s="85"/>
    </row>
    <row r="15" spans="1:17" ht="16.5" customHeight="1">
      <c r="A15" s="36" t="s">
        <v>324</v>
      </c>
      <c r="B15" s="221">
        <v>3190</v>
      </c>
      <c r="C15" s="222">
        <v>1138</v>
      </c>
      <c r="D15" s="223">
        <v>687</v>
      </c>
      <c r="E15" s="223">
        <v>271</v>
      </c>
      <c r="F15" s="223">
        <v>418</v>
      </c>
      <c r="G15" s="223">
        <v>190</v>
      </c>
      <c r="H15" s="223">
        <v>109</v>
      </c>
      <c r="I15" s="222">
        <v>6</v>
      </c>
      <c r="J15" s="222">
        <v>45</v>
      </c>
      <c r="K15" s="222">
        <v>36</v>
      </c>
      <c r="L15" s="222">
        <v>33</v>
      </c>
      <c r="M15" s="223">
        <v>16</v>
      </c>
      <c r="N15" s="222">
        <v>6</v>
      </c>
      <c r="O15" s="223">
        <v>1</v>
      </c>
      <c r="P15" s="224">
        <v>234</v>
      </c>
      <c r="Q15" s="85"/>
    </row>
    <row r="16" spans="1:17" ht="16.5" customHeight="1">
      <c r="A16" s="36" t="s">
        <v>325</v>
      </c>
      <c r="B16" s="221">
        <v>2685</v>
      </c>
      <c r="C16" s="222">
        <v>673</v>
      </c>
      <c r="D16" s="223">
        <v>496</v>
      </c>
      <c r="E16" s="223">
        <v>187</v>
      </c>
      <c r="F16" s="223">
        <v>327</v>
      </c>
      <c r="G16" s="223">
        <v>438</v>
      </c>
      <c r="H16" s="223">
        <v>113</v>
      </c>
      <c r="I16" s="222">
        <v>52</v>
      </c>
      <c r="J16" s="222">
        <v>54</v>
      </c>
      <c r="K16" s="222">
        <v>18</v>
      </c>
      <c r="L16" s="222">
        <v>30</v>
      </c>
      <c r="M16" s="223">
        <v>26</v>
      </c>
      <c r="N16" s="222">
        <v>2</v>
      </c>
      <c r="O16" s="223">
        <v>0</v>
      </c>
      <c r="P16" s="224">
        <v>269</v>
      </c>
      <c r="Q16" s="85"/>
    </row>
    <row r="17" spans="1:17" ht="16.5" customHeight="1">
      <c r="A17" s="36" t="s">
        <v>326</v>
      </c>
      <c r="B17" s="221">
        <v>4644</v>
      </c>
      <c r="C17" s="222">
        <v>1136</v>
      </c>
      <c r="D17" s="223">
        <v>1182</v>
      </c>
      <c r="E17" s="223">
        <v>443</v>
      </c>
      <c r="F17" s="223">
        <v>197</v>
      </c>
      <c r="G17" s="223">
        <v>57</v>
      </c>
      <c r="H17" s="223">
        <v>258</v>
      </c>
      <c r="I17" s="222">
        <v>40</v>
      </c>
      <c r="J17" s="222">
        <v>100</v>
      </c>
      <c r="K17" s="222">
        <v>114</v>
      </c>
      <c r="L17" s="222">
        <v>103</v>
      </c>
      <c r="M17" s="223">
        <v>62</v>
      </c>
      <c r="N17" s="222">
        <v>2</v>
      </c>
      <c r="O17" s="223">
        <v>1</v>
      </c>
      <c r="P17" s="224">
        <v>949</v>
      </c>
      <c r="Q17" s="85"/>
    </row>
    <row r="18" spans="1:17" ht="16.5" customHeight="1">
      <c r="A18" s="36" t="s">
        <v>327</v>
      </c>
      <c r="B18" s="221">
        <v>2221</v>
      </c>
      <c r="C18" s="222">
        <v>830</v>
      </c>
      <c r="D18" s="223">
        <v>356</v>
      </c>
      <c r="E18" s="223">
        <v>340</v>
      </c>
      <c r="F18" s="223">
        <v>247</v>
      </c>
      <c r="G18" s="223">
        <v>43</v>
      </c>
      <c r="H18" s="223">
        <v>52</v>
      </c>
      <c r="I18" s="222">
        <v>14</v>
      </c>
      <c r="J18" s="222">
        <v>34</v>
      </c>
      <c r="K18" s="222">
        <v>21</v>
      </c>
      <c r="L18" s="222">
        <v>17</v>
      </c>
      <c r="M18" s="223">
        <v>24</v>
      </c>
      <c r="N18" s="222">
        <v>3</v>
      </c>
      <c r="O18" s="223">
        <v>9</v>
      </c>
      <c r="P18" s="224">
        <v>231</v>
      </c>
      <c r="Q18" s="85"/>
    </row>
    <row r="19" spans="1:17" ht="16.5" customHeight="1">
      <c r="A19" s="36" t="s">
        <v>328</v>
      </c>
      <c r="B19" s="221">
        <v>3413</v>
      </c>
      <c r="C19" s="222">
        <v>1019</v>
      </c>
      <c r="D19" s="223">
        <v>813</v>
      </c>
      <c r="E19" s="223">
        <v>229</v>
      </c>
      <c r="F19" s="223">
        <v>53</v>
      </c>
      <c r="G19" s="223">
        <v>39</v>
      </c>
      <c r="H19" s="223">
        <v>244</v>
      </c>
      <c r="I19" s="222">
        <v>16</v>
      </c>
      <c r="J19" s="222">
        <v>70</v>
      </c>
      <c r="K19" s="222">
        <v>39</v>
      </c>
      <c r="L19" s="222">
        <v>91</v>
      </c>
      <c r="M19" s="223">
        <v>58</v>
      </c>
      <c r="N19" s="222">
        <v>2</v>
      </c>
      <c r="O19" s="223">
        <v>3</v>
      </c>
      <c r="P19" s="224">
        <v>737</v>
      </c>
      <c r="Q19" s="85"/>
    </row>
    <row r="20" spans="1:17" ht="16.5" customHeight="1">
      <c r="A20" s="36" t="s">
        <v>329</v>
      </c>
      <c r="B20" s="221">
        <v>2332</v>
      </c>
      <c r="C20" s="222">
        <v>395</v>
      </c>
      <c r="D20" s="223">
        <v>522</v>
      </c>
      <c r="E20" s="223">
        <v>250</v>
      </c>
      <c r="F20" s="223">
        <v>243</v>
      </c>
      <c r="G20" s="223">
        <v>34</v>
      </c>
      <c r="H20" s="223">
        <v>101</v>
      </c>
      <c r="I20" s="222">
        <v>34</v>
      </c>
      <c r="J20" s="222">
        <v>48</v>
      </c>
      <c r="K20" s="222">
        <v>59</v>
      </c>
      <c r="L20" s="222">
        <v>25</v>
      </c>
      <c r="M20" s="223">
        <v>13</v>
      </c>
      <c r="N20" s="222">
        <v>1</v>
      </c>
      <c r="O20" s="223">
        <v>1</v>
      </c>
      <c r="P20" s="224">
        <v>606</v>
      </c>
      <c r="Q20" s="85"/>
    </row>
    <row r="21" spans="1:17" ht="16.5" customHeight="1">
      <c r="A21" s="36" t="s">
        <v>330</v>
      </c>
      <c r="B21" s="221">
        <v>2900</v>
      </c>
      <c r="C21" s="222">
        <v>1092</v>
      </c>
      <c r="D21" s="223">
        <v>517</v>
      </c>
      <c r="E21" s="223">
        <v>308</v>
      </c>
      <c r="F21" s="223">
        <v>301</v>
      </c>
      <c r="G21" s="223">
        <v>64</v>
      </c>
      <c r="H21" s="223">
        <v>93</v>
      </c>
      <c r="I21" s="222">
        <v>96</v>
      </c>
      <c r="J21" s="222">
        <v>47</v>
      </c>
      <c r="K21" s="222">
        <v>70</v>
      </c>
      <c r="L21" s="222">
        <v>26</v>
      </c>
      <c r="M21" s="223">
        <v>21</v>
      </c>
      <c r="N21" s="222">
        <v>10</v>
      </c>
      <c r="O21" s="223">
        <v>9</v>
      </c>
      <c r="P21" s="224">
        <v>246</v>
      </c>
      <c r="Q21" s="85"/>
    </row>
    <row r="22" spans="1:17" ht="16.5" customHeight="1">
      <c r="A22" s="36" t="s">
        <v>331</v>
      </c>
      <c r="B22" s="221">
        <v>953</v>
      </c>
      <c r="C22" s="222">
        <v>258</v>
      </c>
      <c r="D22" s="223">
        <v>245</v>
      </c>
      <c r="E22" s="223">
        <v>93</v>
      </c>
      <c r="F22" s="223">
        <v>41</v>
      </c>
      <c r="G22" s="223">
        <v>14</v>
      </c>
      <c r="H22" s="223">
        <v>52</v>
      </c>
      <c r="I22" s="222">
        <v>89</v>
      </c>
      <c r="J22" s="222">
        <v>21</v>
      </c>
      <c r="K22" s="222">
        <v>10</v>
      </c>
      <c r="L22" s="222">
        <v>19</v>
      </c>
      <c r="M22" s="223">
        <v>3</v>
      </c>
      <c r="N22" s="222">
        <v>7</v>
      </c>
      <c r="O22" s="223">
        <v>1</v>
      </c>
      <c r="P22" s="224">
        <v>100</v>
      </c>
      <c r="Q22" s="85"/>
    </row>
    <row r="23" spans="1:17" ht="16.5" customHeight="1">
      <c r="A23" s="36" t="s">
        <v>332</v>
      </c>
      <c r="B23" s="221">
        <v>2264</v>
      </c>
      <c r="C23" s="222">
        <v>804</v>
      </c>
      <c r="D23" s="223">
        <v>209</v>
      </c>
      <c r="E23" s="223">
        <v>150</v>
      </c>
      <c r="F23" s="223">
        <v>33</v>
      </c>
      <c r="G23" s="223">
        <v>41</v>
      </c>
      <c r="H23" s="223">
        <v>40</v>
      </c>
      <c r="I23" s="222">
        <v>591</v>
      </c>
      <c r="J23" s="222">
        <v>34</v>
      </c>
      <c r="K23" s="222">
        <v>11</v>
      </c>
      <c r="L23" s="222">
        <v>9</v>
      </c>
      <c r="M23" s="223">
        <v>11</v>
      </c>
      <c r="N23" s="222">
        <v>149</v>
      </c>
      <c r="O23" s="223">
        <v>42</v>
      </c>
      <c r="P23" s="224">
        <v>140</v>
      </c>
      <c r="Q23" s="85"/>
    </row>
    <row r="24" spans="1:17" ht="16.5" customHeight="1" thickBot="1">
      <c r="A24" s="37" t="s">
        <v>333</v>
      </c>
      <c r="B24" s="225">
        <v>1326</v>
      </c>
      <c r="C24" s="226">
        <v>424</v>
      </c>
      <c r="D24" s="227">
        <v>219</v>
      </c>
      <c r="E24" s="228">
        <v>168</v>
      </c>
      <c r="F24" s="228">
        <v>34</v>
      </c>
      <c r="G24" s="228">
        <v>37</v>
      </c>
      <c r="H24" s="228">
        <v>22</v>
      </c>
      <c r="I24" s="229">
        <v>164</v>
      </c>
      <c r="J24" s="229">
        <v>36</v>
      </c>
      <c r="K24" s="229">
        <v>7</v>
      </c>
      <c r="L24" s="229">
        <v>11</v>
      </c>
      <c r="M24" s="229">
        <v>19</v>
      </c>
      <c r="N24" s="229">
        <v>71</v>
      </c>
      <c r="O24" s="223">
        <v>14</v>
      </c>
      <c r="P24" s="224">
        <v>100</v>
      </c>
      <c r="Q24" s="85"/>
    </row>
    <row r="25" spans="1:17" ht="16.5" customHeight="1" thickBot="1">
      <c r="A25" s="34" t="s">
        <v>334</v>
      </c>
      <c r="B25" s="214">
        <v>27619</v>
      </c>
      <c r="C25" s="215">
        <v>7188</v>
      </c>
      <c r="D25" s="241">
        <v>9144</v>
      </c>
      <c r="E25" s="241">
        <v>3431</v>
      </c>
      <c r="F25" s="241">
        <v>1363</v>
      </c>
      <c r="G25" s="241">
        <v>628</v>
      </c>
      <c r="H25" s="241">
        <v>769</v>
      </c>
      <c r="I25" s="215">
        <v>308</v>
      </c>
      <c r="J25" s="215">
        <v>526</v>
      </c>
      <c r="K25" s="215">
        <v>780</v>
      </c>
      <c r="L25" s="215">
        <v>344</v>
      </c>
      <c r="M25" s="215">
        <v>256</v>
      </c>
      <c r="N25" s="215">
        <v>23</v>
      </c>
      <c r="O25" s="215">
        <v>16</v>
      </c>
      <c r="P25" s="216">
        <v>2843</v>
      </c>
      <c r="Q25" s="85"/>
    </row>
    <row r="26" spans="1:17" ht="16.5" customHeight="1">
      <c r="A26" s="93" t="s">
        <v>335</v>
      </c>
      <c r="B26" s="238">
        <v>4860</v>
      </c>
      <c r="C26" s="227">
        <v>640</v>
      </c>
      <c r="D26" s="74">
        <v>1080</v>
      </c>
      <c r="E26" s="227">
        <v>1131</v>
      </c>
      <c r="F26" s="227">
        <v>433</v>
      </c>
      <c r="G26" s="227">
        <v>416</v>
      </c>
      <c r="H26" s="227">
        <v>436</v>
      </c>
      <c r="I26" s="239">
        <v>45</v>
      </c>
      <c r="J26" s="239">
        <v>101</v>
      </c>
      <c r="K26" s="239">
        <v>13</v>
      </c>
      <c r="L26" s="239">
        <v>35</v>
      </c>
      <c r="M26" s="227">
        <v>91</v>
      </c>
      <c r="N26" s="239">
        <v>6</v>
      </c>
      <c r="O26" s="227">
        <v>1</v>
      </c>
      <c r="P26" s="240">
        <v>432</v>
      </c>
      <c r="Q26" s="85"/>
    </row>
    <row r="27" spans="1:17" ht="16.5" customHeight="1">
      <c r="A27" s="19" t="s">
        <v>336</v>
      </c>
      <c r="B27" s="230">
        <v>4938</v>
      </c>
      <c r="C27" s="231">
        <v>537</v>
      </c>
      <c r="D27" s="64">
        <v>499</v>
      </c>
      <c r="E27" s="231">
        <v>726</v>
      </c>
      <c r="F27" s="231">
        <v>1332</v>
      </c>
      <c r="G27" s="231">
        <v>254</v>
      </c>
      <c r="H27" s="231">
        <v>59</v>
      </c>
      <c r="I27" s="232">
        <v>149</v>
      </c>
      <c r="J27" s="232">
        <v>127</v>
      </c>
      <c r="K27" s="232">
        <v>18</v>
      </c>
      <c r="L27" s="232">
        <v>21</v>
      </c>
      <c r="M27" s="231">
        <v>59</v>
      </c>
      <c r="N27" s="232">
        <v>232</v>
      </c>
      <c r="O27" s="231">
        <v>207</v>
      </c>
      <c r="P27" s="233">
        <v>718</v>
      </c>
      <c r="Q27" s="85"/>
    </row>
    <row r="28" spans="1:17" ht="16.5" customHeight="1">
      <c r="A28" s="19" t="s">
        <v>337</v>
      </c>
      <c r="B28" s="230">
        <v>1185</v>
      </c>
      <c r="C28" s="231">
        <v>177</v>
      </c>
      <c r="D28" s="64">
        <v>371</v>
      </c>
      <c r="E28" s="231">
        <v>63</v>
      </c>
      <c r="F28" s="231">
        <v>25</v>
      </c>
      <c r="G28" s="231">
        <v>11</v>
      </c>
      <c r="H28" s="231">
        <v>162</v>
      </c>
      <c r="I28" s="232">
        <v>8</v>
      </c>
      <c r="J28" s="232">
        <v>23</v>
      </c>
      <c r="K28" s="232">
        <v>10</v>
      </c>
      <c r="L28" s="232">
        <v>63</v>
      </c>
      <c r="M28" s="231">
        <v>24</v>
      </c>
      <c r="N28" s="232">
        <v>0</v>
      </c>
      <c r="O28" s="231">
        <v>2</v>
      </c>
      <c r="P28" s="233">
        <v>246</v>
      </c>
      <c r="Q28" s="85"/>
    </row>
    <row r="29" spans="1:17" ht="16.5" customHeight="1">
      <c r="A29" s="19" t="s">
        <v>338</v>
      </c>
      <c r="B29" s="230">
        <v>5979</v>
      </c>
      <c r="C29" s="231">
        <v>768</v>
      </c>
      <c r="D29" s="64">
        <v>911</v>
      </c>
      <c r="E29" s="231">
        <v>416</v>
      </c>
      <c r="F29" s="231">
        <v>1088</v>
      </c>
      <c r="G29" s="231">
        <v>830</v>
      </c>
      <c r="H29" s="231">
        <v>188</v>
      </c>
      <c r="I29" s="232">
        <v>296</v>
      </c>
      <c r="J29" s="232">
        <v>146</v>
      </c>
      <c r="K29" s="232">
        <v>50</v>
      </c>
      <c r="L29" s="232">
        <v>108</v>
      </c>
      <c r="M29" s="231">
        <v>162</v>
      </c>
      <c r="N29" s="232">
        <v>30</v>
      </c>
      <c r="O29" s="231">
        <v>26</v>
      </c>
      <c r="P29" s="233">
        <v>960</v>
      </c>
      <c r="Q29" s="85"/>
    </row>
    <row r="30" spans="1:17" ht="16.5" customHeight="1">
      <c r="A30" s="19" t="s">
        <v>339</v>
      </c>
      <c r="B30" s="230">
        <v>1820</v>
      </c>
      <c r="C30" s="231">
        <v>424</v>
      </c>
      <c r="D30" s="64">
        <v>392</v>
      </c>
      <c r="E30" s="231">
        <v>319</v>
      </c>
      <c r="F30" s="231">
        <v>284</v>
      </c>
      <c r="G30" s="231">
        <v>33</v>
      </c>
      <c r="H30" s="231">
        <v>52</v>
      </c>
      <c r="I30" s="232">
        <v>28</v>
      </c>
      <c r="J30" s="232">
        <v>40</v>
      </c>
      <c r="K30" s="232">
        <v>4</v>
      </c>
      <c r="L30" s="232">
        <v>38</v>
      </c>
      <c r="M30" s="231">
        <v>27</v>
      </c>
      <c r="N30" s="232">
        <v>0</v>
      </c>
      <c r="O30" s="231">
        <v>3</v>
      </c>
      <c r="P30" s="233">
        <v>176</v>
      </c>
      <c r="Q30" s="85"/>
    </row>
    <row r="31" spans="1:17" ht="16.5" customHeight="1">
      <c r="A31" s="19" t="s">
        <v>340</v>
      </c>
      <c r="B31" s="230">
        <v>1485</v>
      </c>
      <c r="C31" s="231">
        <v>249</v>
      </c>
      <c r="D31" s="64">
        <v>347</v>
      </c>
      <c r="E31" s="231">
        <v>242</v>
      </c>
      <c r="F31" s="231">
        <v>130</v>
      </c>
      <c r="G31" s="231">
        <v>56</v>
      </c>
      <c r="H31" s="231">
        <v>92</v>
      </c>
      <c r="I31" s="232">
        <v>24</v>
      </c>
      <c r="J31" s="232">
        <v>34</v>
      </c>
      <c r="K31" s="232">
        <v>11</v>
      </c>
      <c r="L31" s="232">
        <v>54</v>
      </c>
      <c r="M31" s="231">
        <v>19</v>
      </c>
      <c r="N31" s="232">
        <v>9</v>
      </c>
      <c r="O31" s="231">
        <v>0</v>
      </c>
      <c r="P31" s="233">
        <v>218</v>
      </c>
      <c r="Q31" s="85"/>
    </row>
    <row r="32" spans="1:17" ht="16.5" customHeight="1">
      <c r="A32" s="19" t="s">
        <v>341</v>
      </c>
      <c r="B32" s="230">
        <v>386</v>
      </c>
      <c r="C32" s="231">
        <v>46</v>
      </c>
      <c r="D32" s="64">
        <v>124</v>
      </c>
      <c r="E32" s="231">
        <v>41</v>
      </c>
      <c r="F32" s="231">
        <v>4</v>
      </c>
      <c r="G32" s="231">
        <v>0</v>
      </c>
      <c r="H32" s="231">
        <v>67</v>
      </c>
      <c r="I32" s="232">
        <v>5</v>
      </c>
      <c r="J32" s="232">
        <v>10</v>
      </c>
      <c r="K32" s="232">
        <v>1</v>
      </c>
      <c r="L32" s="232">
        <v>20</v>
      </c>
      <c r="M32" s="231">
        <v>1</v>
      </c>
      <c r="N32" s="232">
        <v>1</v>
      </c>
      <c r="O32" s="231">
        <v>0</v>
      </c>
      <c r="P32" s="233">
        <v>66</v>
      </c>
      <c r="Q32" s="85"/>
    </row>
    <row r="33" spans="1:17" ht="16.5" customHeight="1">
      <c r="A33" s="19" t="s">
        <v>342</v>
      </c>
      <c r="B33" s="230">
        <v>9578</v>
      </c>
      <c r="C33" s="231">
        <v>2479</v>
      </c>
      <c r="D33" s="64">
        <v>1893</v>
      </c>
      <c r="E33" s="231">
        <v>1493</v>
      </c>
      <c r="F33" s="231">
        <v>561</v>
      </c>
      <c r="G33" s="231">
        <v>318</v>
      </c>
      <c r="H33" s="231">
        <v>277</v>
      </c>
      <c r="I33" s="232">
        <v>171</v>
      </c>
      <c r="J33" s="232">
        <v>310</v>
      </c>
      <c r="K33" s="232">
        <v>206</v>
      </c>
      <c r="L33" s="232">
        <v>88</v>
      </c>
      <c r="M33" s="231">
        <v>123</v>
      </c>
      <c r="N33" s="232">
        <v>275</v>
      </c>
      <c r="O33" s="231">
        <v>130</v>
      </c>
      <c r="P33" s="233">
        <v>1254</v>
      </c>
      <c r="Q33" s="85"/>
    </row>
    <row r="34" spans="1:17" ht="16.5" customHeight="1">
      <c r="A34" s="19" t="s">
        <v>343</v>
      </c>
      <c r="B34" s="230">
        <v>173</v>
      </c>
      <c r="C34" s="231">
        <v>24</v>
      </c>
      <c r="D34" s="64">
        <v>49</v>
      </c>
      <c r="E34" s="231">
        <v>51</v>
      </c>
      <c r="F34" s="231">
        <v>1</v>
      </c>
      <c r="G34" s="231">
        <v>2</v>
      </c>
      <c r="H34" s="231">
        <v>20</v>
      </c>
      <c r="I34" s="232">
        <v>3</v>
      </c>
      <c r="J34" s="232">
        <v>3</v>
      </c>
      <c r="K34" s="232">
        <v>0</v>
      </c>
      <c r="L34" s="232">
        <v>0</v>
      </c>
      <c r="M34" s="231">
        <v>0</v>
      </c>
      <c r="N34" s="232">
        <v>0</v>
      </c>
      <c r="O34" s="231">
        <v>0</v>
      </c>
      <c r="P34" s="233">
        <v>20</v>
      </c>
      <c r="Q34" s="85"/>
    </row>
    <row r="35" spans="1:17" ht="16.5" customHeight="1">
      <c r="A35" s="19" t="s">
        <v>344</v>
      </c>
      <c r="B35" s="230">
        <v>3578</v>
      </c>
      <c r="C35" s="231">
        <v>576</v>
      </c>
      <c r="D35" s="64">
        <v>231</v>
      </c>
      <c r="E35" s="231">
        <v>158</v>
      </c>
      <c r="F35" s="231">
        <v>1006</v>
      </c>
      <c r="G35" s="231">
        <v>420</v>
      </c>
      <c r="H35" s="231">
        <v>50</v>
      </c>
      <c r="I35" s="232">
        <v>277</v>
      </c>
      <c r="J35" s="232">
        <v>58</v>
      </c>
      <c r="K35" s="232">
        <v>5</v>
      </c>
      <c r="L35" s="232">
        <v>19</v>
      </c>
      <c r="M35" s="231">
        <v>38</v>
      </c>
      <c r="N35" s="232">
        <v>71</v>
      </c>
      <c r="O35" s="231">
        <v>154</v>
      </c>
      <c r="P35" s="233">
        <v>515</v>
      </c>
      <c r="Q35" s="85"/>
    </row>
    <row r="36" spans="1:17" ht="16.5" customHeight="1">
      <c r="A36" s="19" t="s">
        <v>345</v>
      </c>
      <c r="B36" s="230">
        <v>5218</v>
      </c>
      <c r="C36" s="231">
        <v>740</v>
      </c>
      <c r="D36" s="64">
        <v>514</v>
      </c>
      <c r="E36" s="231">
        <v>480</v>
      </c>
      <c r="F36" s="231">
        <v>656</v>
      </c>
      <c r="G36" s="231">
        <v>973</v>
      </c>
      <c r="H36" s="231">
        <v>74</v>
      </c>
      <c r="I36" s="232">
        <v>490</v>
      </c>
      <c r="J36" s="232">
        <v>161</v>
      </c>
      <c r="K36" s="232">
        <v>123</v>
      </c>
      <c r="L36" s="232">
        <v>23</v>
      </c>
      <c r="M36" s="231">
        <v>21</v>
      </c>
      <c r="N36" s="232">
        <v>90</v>
      </c>
      <c r="O36" s="231">
        <v>250</v>
      </c>
      <c r="P36" s="233">
        <v>623</v>
      </c>
      <c r="Q36" s="85"/>
    </row>
    <row r="37" spans="1:17" ht="16.5" customHeight="1">
      <c r="A37" s="19" t="s">
        <v>346</v>
      </c>
      <c r="B37" s="230">
        <v>6530</v>
      </c>
      <c r="C37" s="231">
        <v>1003</v>
      </c>
      <c r="D37" s="64">
        <v>1087</v>
      </c>
      <c r="E37" s="231">
        <v>837</v>
      </c>
      <c r="F37" s="231">
        <v>415</v>
      </c>
      <c r="G37" s="231">
        <v>1352</v>
      </c>
      <c r="H37" s="231">
        <v>132</v>
      </c>
      <c r="I37" s="232">
        <v>386</v>
      </c>
      <c r="J37" s="232">
        <v>256</v>
      </c>
      <c r="K37" s="232">
        <v>75</v>
      </c>
      <c r="L37" s="232">
        <v>16</v>
      </c>
      <c r="M37" s="231">
        <v>28</v>
      </c>
      <c r="N37" s="232">
        <v>182</v>
      </c>
      <c r="O37" s="231">
        <v>160</v>
      </c>
      <c r="P37" s="233">
        <v>601</v>
      </c>
      <c r="Q37" s="85"/>
    </row>
    <row r="38" spans="1:17" ht="16.5" customHeight="1">
      <c r="A38" s="19" t="s">
        <v>347</v>
      </c>
      <c r="B38" s="230">
        <v>1433</v>
      </c>
      <c r="C38" s="231">
        <v>265</v>
      </c>
      <c r="D38" s="64">
        <v>185</v>
      </c>
      <c r="E38" s="231">
        <v>138</v>
      </c>
      <c r="F38" s="231">
        <v>244</v>
      </c>
      <c r="G38" s="231">
        <v>84</v>
      </c>
      <c r="H38" s="231">
        <v>38</v>
      </c>
      <c r="I38" s="232">
        <v>163</v>
      </c>
      <c r="J38" s="232">
        <v>34</v>
      </c>
      <c r="K38" s="232">
        <v>27</v>
      </c>
      <c r="L38" s="232">
        <v>17</v>
      </c>
      <c r="M38" s="231">
        <v>3</v>
      </c>
      <c r="N38" s="232">
        <v>12</v>
      </c>
      <c r="O38" s="231">
        <v>12</v>
      </c>
      <c r="P38" s="233">
        <v>211</v>
      </c>
      <c r="Q38" s="85"/>
    </row>
    <row r="39" spans="1:17" ht="16.5" customHeight="1">
      <c r="A39" s="19" t="s">
        <v>348</v>
      </c>
      <c r="B39" s="230">
        <v>2042</v>
      </c>
      <c r="C39" s="231">
        <v>294</v>
      </c>
      <c r="D39" s="64">
        <v>337</v>
      </c>
      <c r="E39" s="231">
        <v>152</v>
      </c>
      <c r="F39" s="231">
        <v>231</v>
      </c>
      <c r="G39" s="231">
        <v>178</v>
      </c>
      <c r="H39" s="231">
        <v>65</v>
      </c>
      <c r="I39" s="232">
        <v>104</v>
      </c>
      <c r="J39" s="232">
        <v>188</v>
      </c>
      <c r="K39" s="232">
        <v>50</v>
      </c>
      <c r="L39" s="232">
        <v>38</v>
      </c>
      <c r="M39" s="231">
        <v>7</v>
      </c>
      <c r="N39" s="232">
        <v>7</v>
      </c>
      <c r="O39" s="231">
        <v>52</v>
      </c>
      <c r="P39" s="233">
        <v>339</v>
      </c>
      <c r="Q39" s="85"/>
    </row>
    <row r="40" spans="1:17" ht="16.5" customHeight="1">
      <c r="A40" s="19" t="s">
        <v>349</v>
      </c>
      <c r="B40" s="230">
        <v>2778</v>
      </c>
      <c r="C40" s="231">
        <v>451</v>
      </c>
      <c r="D40" s="64">
        <v>404</v>
      </c>
      <c r="E40" s="231">
        <v>364</v>
      </c>
      <c r="F40" s="231">
        <v>265</v>
      </c>
      <c r="G40" s="231">
        <v>183</v>
      </c>
      <c r="H40" s="231">
        <v>130</v>
      </c>
      <c r="I40" s="232">
        <v>98</v>
      </c>
      <c r="J40" s="232">
        <v>139</v>
      </c>
      <c r="K40" s="232">
        <v>31</v>
      </c>
      <c r="L40" s="232">
        <v>27</v>
      </c>
      <c r="M40" s="231">
        <v>20</v>
      </c>
      <c r="N40" s="232">
        <v>15</v>
      </c>
      <c r="O40" s="231">
        <v>40</v>
      </c>
      <c r="P40" s="233">
        <v>611</v>
      </c>
      <c r="Q40" s="85"/>
    </row>
    <row r="41" spans="1:17" ht="16.5" customHeight="1">
      <c r="A41" s="19" t="s">
        <v>350</v>
      </c>
      <c r="B41" s="230">
        <v>333</v>
      </c>
      <c r="C41" s="231">
        <v>81</v>
      </c>
      <c r="D41" s="64">
        <v>62</v>
      </c>
      <c r="E41" s="231">
        <v>28</v>
      </c>
      <c r="F41" s="231">
        <v>99</v>
      </c>
      <c r="G41" s="231">
        <v>7</v>
      </c>
      <c r="H41" s="231">
        <v>5</v>
      </c>
      <c r="I41" s="232">
        <v>3</v>
      </c>
      <c r="J41" s="232">
        <v>4</v>
      </c>
      <c r="K41" s="232">
        <v>0</v>
      </c>
      <c r="L41" s="232">
        <v>1</v>
      </c>
      <c r="M41" s="231">
        <v>2</v>
      </c>
      <c r="N41" s="232">
        <v>1</v>
      </c>
      <c r="O41" s="231">
        <v>0</v>
      </c>
      <c r="P41" s="233">
        <v>40</v>
      </c>
      <c r="Q41" s="85"/>
    </row>
    <row r="42" spans="1:17" ht="16.5" customHeight="1">
      <c r="A42" s="19" t="s">
        <v>351</v>
      </c>
      <c r="B42" s="230">
        <v>3020</v>
      </c>
      <c r="C42" s="231">
        <v>184</v>
      </c>
      <c r="D42" s="64">
        <v>233</v>
      </c>
      <c r="E42" s="231">
        <v>159</v>
      </c>
      <c r="F42" s="231">
        <v>1021</v>
      </c>
      <c r="G42" s="231">
        <v>196</v>
      </c>
      <c r="H42" s="231">
        <v>44</v>
      </c>
      <c r="I42" s="232">
        <v>163</v>
      </c>
      <c r="J42" s="232">
        <v>429</v>
      </c>
      <c r="K42" s="232">
        <v>20</v>
      </c>
      <c r="L42" s="232">
        <v>1</v>
      </c>
      <c r="M42" s="231">
        <v>20</v>
      </c>
      <c r="N42" s="232">
        <v>67</v>
      </c>
      <c r="O42" s="231">
        <v>246</v>
      </c>
      <c r="P42" s="233">
        <v>237</v>
      </c>
      <c r="Q42" s="85"/>
    </row>
    <row r="43" spans="1:17" ht="16.5" customHeight="1">
      <c r="A43" s="19" t="s">
        <v>352</v>
      </c>
      <c r="B43" s="230">
        <v>255</v>
      </c>
      <c r="C43" s="231">
        <v>20</v>
      </c>
      <c r="D43" s="64">
        <v>43</v>
      </c>
      <c r="E43" s="231">
        <v>18</v>
      </c>
      <c r="F43" s="231">
        <v>1</v>
      </c>
      <c r="G43" s="231">
        <v>1</v>
      </c>
      <c r="H43" s="231">
        <v>68</v>
      </c>
      <c r="I43" s="232">
        <v>0</v>
      </c>
      <c r="J43" s="232">
        <v>4</v>
      </c>
      <c r="K43" s="232">
        <v>3</v>
      </c>
      <c r="L43" s="232">
        <v>21</v>
      </c>
      <c r="M43" s="231">
        <v>7</v>
      </c>
      <c r="N43" s="232">
        <v>0</v>
      </c>
      <c r="O43" s="231">
        <v>1</v>
      </c>
      <c r="P43" s="233">
        <v>68</v>
      </c>
      <c r="Q43" s="85"/>
    </row>
    <row r="44" spans="1:17" ht="16.5" customHeight="1">
      <c r="A44" s="19" t="s">
        <v>353</v>
      </c>
      <c r="B44" s="230">
        <v>687</v>
      </c>
      <c r="C44" s="231">
        <v>35</v>
      </c>
      <c r="D44" s="64">
        <v>69</v>
      </c>
      <c r="E44" s="231">
        <v>71</v>
      </c>
      <c r="F44" s="231">
        <v>175</v>
      </c>
      <c r="G44" s="231">
        <v>87</v>
      </c>
      <c r="H44" s="231">
        <v>10</v>
      </c>
      <c r="I44" s="232">
        <v>52</v>
      </c>
      <c r="J44" s="232">
        <v>37</v>
      </c>
      <c r="K44" s="232">
        <v>3</v>
      </c>
      <c r="L44" s="232">
        <v>1</v>
      </c>
      <c r="M44" s="231">
        <v>17</v>
      </c>
      <c r="N44" s="232">
        <v>1</v>
      </c>
      <c r="O44" s="231">
        <v>1</v>
      </c>
      <c r="P44" s="233">
        <v>128</v>
      </c>
      <c r="Q44" s="85"/>
    </row>
    <row r="45" spans="1:17" ht="16.5" customHeight="1">
      <c r="A45" s="19" t="s">
        <v>354</v>
      </c>
      <c r="B45" s="230">
        <v>138</v>
      </c>
      <c r="C45" s="231">
        <v>22</v>
      </c>
      <c r="D45" s="64">
        <v>33</v>
      </c>
      <c r="E45" s="231">
        <v>26</v>
      </c>
      <c r="F45" s="231">
        <v>3</v>
      </c>
      <c r="G45" s="231">
        <v>1</v>
      </c>
      <c r="H45" s="231">
        <v>16</v>
      </c>
      <c r="I45" s="232">
        <v>0</v>
      </c>
      <c r="J45" s="232">
        <v>12</v>
      </c>
      <c r="K45" s="232">
        <v>0</v>
      </c>
      <c r="L45" s="232">
        <v>4</v>
      </c>
      <c r="M45" s="231">
        <v>1</v>
      </c>
      <c r="N45" s="232">
        <v>0</v>
      </c>
      <c r="O45" s="231">
        <v>1</v>
      </c>
      <c r="P45" s="233">
        <v>19</v>
      </c>
      <c r="Q45" s="85"/>
    </row>
    <row r="46" spans="1:17" ht="16.5" customHeight="1">
      <c r="A46" s="19" t="s">
        <v>355</v>
      </c>
      <c r="B46" s="230">
        <v>171</v>
      </c>
      <c r="C46" s="231">
        <v>22</v>
      </c>
      <c r="D46" s="64">
        <v>17</v>
      </c>
      <c r="E46" s="231">
        <v>22</v>
      </c>
      <c r="F46" s="231">
        <v>57</v>
      </c>
      <c r="G46" s="231">
        <v>3</v>
      </c>
      <c r="H46" s="231">
        <v>10</v>
      </c>
      <c r="I46" s="232">
        <v>0</v>
      </c>
      <c r="J46" s="232">
        <v>3</v>
      </c>
      <c r="K46" s="232">
        <v>1</v>
      </c>
      <c r="L46" s="232">
        <v>2</v>
      </c>
      <c r="M46" s="231">
        <v>1</v>
      </c>
      <c r="N46" s="232">
        <v>3</v>
      </c>
      <c r="O46" s="231">
        <v>1</v>
      </c>
      <c r="P46" s="233">
        <v>29</v>
      </c>
      <c r="Q46" s="85"/>
    </row>
    <row r="47" spans="1:17" ht="16.5" customHeight="1">
      <c r="A47" s="19" t="s">
        <v>356</v>
      </c>
      <c r="B47" s="230">
        <v>110</v>
      </c>
      <c r="C47" s="231">
        <v>5</v>
      </c>
      <c r="D47" s="64">
        <v>9</v>
      </c>
      <c r="E47" s="231">
        <v>7</v>
      </c>
      <c r="F47" s="231">
        <v>44</v>
      </c>
      <c r="G47" s="231">
        <v>36</v>
      </c>
      <c r="H47" s="231">
        <v>0</v>
      </c>
      <c r="I47" s="232">
        <v>0</v>
      </c>
      <c r="J47" s="232">
        <v>1</v>
      </c>
      <c r="K47" s="232">
        <v>0</v>
      </c>
      <c r="L47" s="232">
        <v>0</v>
      </c>
      <c r="M47" s="231">
        <v>0</v>
      </c>
      <c r="N47" s="232">
        <v>0</v>
      </c>
      <c r="O47" s="231">
        <v>0</v>
      </c>
      <c r="P47" s="233">
        <v>8</v>
      </c>
      <c r="Q47" s="85"/>
    </row>
    <row r="48" spans="1:17" ht="16.5" customHeight="1">
      <c r="A48" s="19" t="s">
        <v>357</v>
      </c>
      <c r="B48" s="230">
        <v>76</v>
      </c>
      <c r="C48" s="231">
        <v>27</v>
      </c>
      <c r="D48" s="64">
        <v>13</v>
      </c>
      <c r="E48" s="231">
        <v>12</v>
      </c>
      <c r="F48" s="231">
        <v>13</v>
      </c>
      <c r="G48" s="231">
        <v>3</v>
      </c>
      <c r="H48" s="231">
        <v>2</v>
      </c>
      <c r="I48" s="232">
        <v>1</v>
      </c>
      <c r="J48" s="232">
        <v>3</v>
      </c>
      <c r="K48" s="232">
        <v>0</v>
      </c>
      <c r="L48" s="232">
        <v>1</v>
      </c>
      <c r="M48" s="231">
        <v>1</v>
      </c>
      <c r="N48" s="232">
        <v>0</v>
      </c>
      <c r="O48" s="231">
        <v>0</v>
      </c>
      <c r="P48" s="233">
        <v>0</v>
      </c>
      <c r="Q48" s="85"/>
    </row>
    <row r="49" spans="1:17" ht="16.5" customHeight="1">
      <c r="A49" s="19" t="s">
        <v>358</v>
      </c>
      <c r="B49" s="230">
        <v>64</v>
      </c>
      <c r="C49" s="231">
        <v>13</v>
      </c>
      <c r="D49" s="64">
        <v>15</v>
      </c>
      <c r="E49" s="231">
        <v>8</v>
      </c>
      <c r="F49" s="231">
        <v>5</v>
      </c>
      <c r="G49" s="231">
        <v>1</v>
      </c>
      <c r="H49" s="231">
        <v>1</v>
      </c>
      <c r="I49" s="232">
        <v>0</v>
      </c>
      <c r="J49" s="232">
        <v>5</v>
      </c>
      <c r="K49" s="232">
        <v>0</v>
      </c>
      <c r="L49" s="232">
        <v>0</v>
      </c>
      <c r="M49" s="231">
        <v>1</v>
      </c>
      <c r="N49" s="232">
        <v>0</v>
      </c>
      <c r="O49" s="231">
        <v>0</v>
      </c>
      <c r="P49" s="233">
        <v>15</v>
      </c>
      <c r="Q49" s="85"/>
    </row>
    <row r="50" spans="1:17" ht="16.5" customHeight="1">
      <c r="A50" s="19" t="s">
        <v>359</v>
      </c>
      <c r="B50" s="230">
        <v>37</v>
      </c>
      <c r="C50" s="231">
        <v>8</v>
      </c>
      <c r="D50" s="64">
        <v>8</v>
      </c>
      <c r="E50" s="231">
        <v>13</v>
      </c>
      <c r="F50" s="231">
        <v>1</v>
      </c>
      <c r="G50" s="231">
        <v>0</v>
      </c>
      <c r="H50" s="231">
        <v>2</v>
      </c>
      <c r="I50" s="232">
        <v>0</v>
      </c>
      <c r="J50" s="232">
        <v>3</v>
      </c>
      <c r="K50" s="232">
        <v>0</v>
      </c>
      <c r="L50" s="232">
        <v>1</v>
      </c>
      <c r="M50" s="231">
        <v>0</v>
      </c>
      <c r="N50" s="232">
        <v>0</v>
      </c>
      <c r="O50" s="231">
        <v>0</v>
      </c>
      <c r="P50" s="233">
        <v>1</v>
      </c>
      <c r="Q50" s="85"/>
    </row>
    <row r="51" spans="1:17" ht="16.5" customHeight="1">
      <c r="A51" s="19" t="s">
        <v>360</v>
      </c>
      <c r="B51" s="230">
        <v>150</v>
      </c>
      <c r="C51" s="231">
        <v>37</v>
      </c>
      <c r="D51" s="64">
        <v>17</v>
      </c>
      <c r="E51" s="231">
        <v>24</v>
      </c>
      <c r="F51" s="231">
        <v>50</v>
      </c>
      <c r="G51" s="231">
        <v>10</v>
      </c>
      <c r="H51" s="231">
        <v>1</v>
      </c>
      <c r="I51" s="232">
        <v>1</v>
      </c>
      <c r="J51" s="232">
        <v>3</v>
      </c>
      <c r="K51" s="232">
        <v>0</v>
      </c>
      <c r="L51" s="232">
        <v>0</v>
      </c>
      <c r="M51" s="231">
        <v>1</v>
      </c>
      <c r="N51" s="232">
        <v>0</v>
      </c>
      <c r="O51" s="231">
        <v>0</v>
      </c>
      <c r="P51" s="233">
        <v>6</v>
      </c>
      <c r="Q51" s="85"/>
    </row>
    <row r="52" spans="1:17" ht="16.5" customHeight="1">
      <c r="A52" s="19" t="s">
        <v>361</v>
      </c>
      <c r="B52" s="230">
        <v>150</v>
      </c>
      <c r="C52" s="231">
        <v>25</v>
      </c>
      <c r="D52" s="64">
        <v>21</v>
      </c>
      <c r="E52" s="231">
        <v>13</v>
      </c>
      <c r="F52" s="231">
        <v>55</v>
      </c>
      <c r="G52" s="231">
        <v>3</v>
      </c>
      <c r="H52" s="231">
        <v>5</v>
      </c>
      <c r="I52" s="232">
        <v>1</v>
      </c>
      <c r="J52" s="232">
        <v>1</v>
      </c>
      <c r="K52" s="232">
        <v>2</v>
      </c>
      <c r="L52" s="232">
        <v>3</v>
      </c>
      <c r="M52" s="231">
        <v>8</v>
      </c>
      <c r="N52" s="232">
        <v>0</v>
      </c>
      <c r="O52" s="231">
        <v>1</v>
      </c>
      <c r="P52" s="233">
        <v>12</v>
      </c>
      <c r="Q52" s="85"/>
    </row>
    <row r="53" spans="1:17" ht="16.5" customHeight="1">
      <c r="A53" s="19" t="s">
        <v>362</v>
      </c>
      <c r="B53" s="230">
        <v>61</v>
      </c>
      <c r="C53" s="231">
        <v>34</v>
      </c>
      <c r="D53" s="64">
        <v>14</v>
      </c>
      <c r="E53" s="231">
        <v>8</v>
      </c>
      <c r="F53" s="231">
        <v>2</v>
      </c>
      <c r="G53" s="231">
        <v>0</v>
      </c>
      <c r="H53" s="231">
        <v>0</v>
      </c>
      <c r="I53" s="232">
        <v>0</v>
      </c>
      <c r="J53" s="232">
        <v>0</v>
      </c>
      <c r="K53" s="232">
        <v>0</v>
      </c>
      <c r="L53" s="232">
        <v>0</v>
      </c>
      <c r="M53" s="231">
        <v>0</v>
      </c>
      <c r="N53" s="232">
        <v>0</v>
      </c>
      <c r="O53" s="231">
        <v>0</v>
      </c>
      <c r="P53" s="233">
        <v>3</v>
      </c>
      <c r="Q53" s="85"/>
    </row>
    <row r="54" spans="1:17" ht="16.5" customHeight="1">
      <c r="A54" s="19" t="s">
        <v>363</v>
      </c>
      <c r="B54" s="230">
        <v>338</v>
      </c>
      <c r="C54" s="231">
        <v>35</v>
      </c>
      <c r="D54" s="64">
        <v>105</v>
      </c>
      <c r="E54" s="231">
        <v>94</v>
      </c>
      <c r="F54" s="231">
        <v>8</v>
      </c>
      <c r="G54" s="231">
        <v>63</v>
      </c>
      <c r="H54" s="231">
        <v>4</v>
      </c>
      <c r="I54" s="232">
        <v>1</v>
      </c>
      <c r="J54" s="232">
        <v>3</v>
      </c>
      <c r="K54" s="232">
        <v>0</v>
      </c>
      <c r="L54" s="232">
        <v>0</v>
      </c>
      <c r="M54" s="231">
        <v>1</v>
      </c>
      <c r="N54" s="232">
        <v>0</v>
      </c>
      <c r="O54" s="231">
        <v>0</v>
      </c>
      <c r="P54" s="233">
        <v>24</v>
      </c>
      <c r="Q54" s="85"/>
    </row>
    <row r="55" spans="1:17" ht="16.5" customHeight="1">
      <c r="A55" s="19" t="s">
        <v>364</v>
      </c>
      <c r="B55" s="230">
        <v>2585</v>
      </c>
      <c r="C55" s="231">
        <v>131</v>
      </c>
      <c r="D55" s="64">
        <v>42</v>
      </c>
      <c r="E55" s="231">
        <v>121</v>
      </c>
      <c r="F55" s="231">
        <v>915</v>
      </c>
      <c r="G55" s="231">
        <v>891</v>
      </c>
      <c r="H55" s="231">
        <v>4</v>
      </c>
      <c r="I55" s="232">
        <v>33</v>
      </c>
      <c r="J55" s="232">
        <v>102</v>
      </c>
      <c r="K55" s="232">
        <v>8</v>
      </c>
      <c r="L55" s="232">
        <v>1</v>
      </c>
      <c r="M55" s="231">
        <v>19</v>
      </c>
      <c r="N55" s="232">
        <v>64</v>
      </c>
      <c r="O55" s="231">
        <v>14</v>
      </c>
      <c r="P55" s="233">
        <v>240</v>
      </c>
      <c r="Q55" s="85"/>
    </row>
    <row r="56" spans="1:17" ht="16.5" customHeight="1">
      <c r="A56" s="19" t="s">
        <v>365</v>
      </c>
      <c r="B56" s="230">
        <v>24</v>
      </c>
      <c r="C56" s="231">
        <v>2</v>
      </c>
      <c r="D56" s="64">
        <v>2</v>
      </c>
      <c r="E56" s="231">
        <v>4</v>
      </c>
      <c r="F56" s="231">
        <v>13</v>
      </c>
      <c r="G56" s="231">
        <v>1</v>
      </c>
      <c r="H56" s="231">
        <v>1</v>
      </c>
      <c r="I56" s="232">
        <v>0</v>
      </c>
      <c r="J56" s="232">
        <v>1</v>
      </c>
      <c r="K56" s="232">
        <v>0</v>
      </c>
      <c r="L56" s="232">
        <v>0</v>
      </c>
      <c r="M56" s="231">
        <v>0</v>
      </c>
      <c r="N56" s="232">
        <v>0</v>
      </c>
      <c r="O56" s="231">
        <v>0</v>
      </c>
      <c r="P56" s="233">
        <v>0</v>
      </c>
      <c r="Q56" s="85"/>
    </row>
    <row r="57" spans="1:17" ht="16.5" customHeight="1">
      <c r="A57" s="19" t="s">
        <v>366</v>
      </c>
      <c r="B57" s="230">
        <v>151</v>
      </c>
      <c r="C57" s="231">
        <v>27</v>
      </c>
      <c r="D57" s="64">
        <v>36</v>
      </c>
      <c r="E57" s="231">
        <v>43</v>
      </c>
      <c r="F57" s="231">
        <v>11</v>
      </c>
      <c r="G57" s="231">
        <v>4</v>
      </c>
      <c r="H57" s="231">
        <v>1</v>
      </c>
      <c r="I57" s="232">
        <v>3</v>
      </c>
      <c r="J57" s="232">
        <v>4</v>
      </c>
      <c r="K57" s="232">
        <v>5</v>
      </c>
      <c r="L57" s="232">
        <v>3</v>
      </c>
      <c r="M57" s="231">
        <v>0</v>
      </c>
      <c r="N57" s="232">
        <v>0</v>
      </c>
      <c r="O57" s="231">
        <v>1</v>
      </c>
      <c r="P57" s="233">
        <v>13</v>
      </c>
      <c r="Q57" s="85"/>
    </row>
    <row r="58" spans="1:17" ht="16.5" customHeight="1">
      <c r="A58" s="19" t="s">
        <v>367</v>
      </c>
      <c r="B58" s="230">
        <v>297</v>
      </c>
      <c r="C58" s="231">
        <v>26</v>
      </c>
      <c r="D58" s="64">
        <v>36</v>
      </c>
      <c r="E58" s="231">
        <v>34</v>
      </c>
      <c r="F58" s="231">
        <v>133</v>
      </c>
      <c r="G58" s="231">
        <v>12</v>
      </c>
      <c r="H58" s="231">
        <v>11</v>
      </c>
      <c r="I58" s="232">
        <v>4</v>
      </c>
      <c r="J58" s="232">
        <v>6</v>
      </c>
      <c r="K58" s="232">
        <v>4</v>
      </c>
      <c r="L58" s="232">
        <v>1</v>
      </c>
      <c r="M58" s="231">
        <v>3</v>
      </c>
      <c r="N58" s="232">
        <v>1</v>
      </c>
      <c r="O58" s="231">
        <v>5</v>
      </c>
      <c r="P58" s="233">
        <v>21</v>
      </c>
      <c r="Q58" s="85"/>
    </row>
    <row r="59" spans="1:17" ht="16.5" customHeight="1">
      <c r="A59" s="19" t="s">
        <v>368</v>
      </c>
      <c r="B59" s="230">
        <v>49</v>
      </c>
      <c r="C59" s="231">
        <v>3</v>
      </c>
      <c r="D59" s="74">
        <v>8</v>
      </c>
      <c r="E59" s="231">
        <v>8</v>
      </c>
      <c r="F59" s="231">
        <v>5</v>
      </c>
      <c r="G59" s="231">
        <v>0</v>
      </c>
      <c r="H59" s="231">
        <v>2</v>
      </c>
      <c r="I59" s="232">
        <v>1</v>
      </c>
      <c r="J59" s="232">
        <v>10</v>
      </c>
      <c r="K59" s="232">
        <v>0</v>
      </c>
      <c r="L59" s="232">
        <v>4</v>
      </c>
      <c r="M59" s="231">
        <v>0</v>
      </c>
      <c r="N59" s="232">
        <v>0</v>
      </c>
      <c r="O59" s="231">
        <v>0</v>
      </c>
      <c r="P59" s="233">
        <v>8</v>
      </c>
      <c r="Q59" s="85"/>
    </row>
    <row r="60" spans="1:17" ht="16.5" customHeight="1" thickBot="1">
      <c r="A60" s="38" t="s">
        <v>369</v>
      </c>
      <c r="B60" s="225">
        <v>86</v>
      </c>
      <c r="C60" s="234">
        <v>12</v>
      </c>
      <c r="D60" s="78">
        <v>3</v>
      </c>
      <c r="E60" s="229">
        <v>6</v>
      </c>
      <c r="F60" s="229">
        <v>39</v>
      </c>
      <c r="G60" s="229">
        <v>2</v>
      </c>
      <c r="H60" s="229">
        <v>9</v>
      </c>
      <c r="I60" s="235">
        <v>0</v>
      </c>
      <c r="J60" s="229">
        <v>0</v>
      </c>
      <c r="K60" s="229">
        <v>0</v>
      </c>
      <c r="L60" s="229">
        <v>1</v>
      </c>
      <c r="M60" s="229">
        <v>0</v>
      </c>
      <c r="N60" s="229">
        <v>0</v>
      </c>
      <c r="O60" s="236">
        <v>0</v>
      </c>
      <c r="P60" s="237">
        <v>14</v>
      </c>
      <c r="Q60" s="85"/>
    </row>
    <row r="61" spans="1:17">
      <c r="A61" s="45"/>
      <c r="J61" s="3"/>
      <c r="K61" s="45"/>
    </row>
    <row r="62" spans="1:17">
      <c r="J62" s="3"/>
    </row>
    <row r="63" spans="1:17">
      <c r="J63" s="3"/>
    </row>
    <row r="64" spans="1:17">
      <c r="J64" s="3"/>
    </row>
    <row r="65" spans="10:10">
      <c r="J65" s="3"/>
    </row>
    <row r="66" spans="10:10">
      <c r="J66" s="3"/>
    </row>
    <row r="67" spans="10:10">
      <c r="J67" s="3"/>
    </row>
    <row r="68" spans="10:10">
      <c r="J68" s="3"/>
    </row>
    <row r="69" spans="10:10">
      <c r="J69" s="3"/>
    </row>
    <row r="70" spans="10:10">
      <c r="J70" s="3"/>
    </row>
    <row r="71" spans="10:10">
      <c r="J71" s="3"/>
    </row>
    <row r="72" spans="10:10">
      <c r="J72" s="3"/>
    </row>
    <row r="73" spans="10:10">
      <c r="J73" s="3"/>
    </row>
    <row r="74" spans="10:10">
      <c r="J74" s="3"/>
    </row>
    <row r="75" spans="10:10">
      <c r="J75" s="3"/>
    </row>
    <row r="76" spans="10:10">
      <c r="J76" s="3"/>
    </row>
    <row r="77" spans="10:10">
      <c r="J77" s="3"/>
    </row>
    <row r="78" spans="10:10">
      <c r="J78" s="3"/>
    </row>
    <row r="79" spans="10:10">
      <c r="J79" s="3"/>
    </row>
    <row r="80" spans="10:10">
      <c r="J80" s="3"/>
    </row>
    <row r="81" spans="10:10">
      <c r="J81" s="3"/>
    </row>
    <row r="82" spans="10:10">
      <c r="J82" s="3"/>
    </row>
    <row r="83" spans="10:10">
      <c r="J83" s="3"/>
    </row>
    <row r="84" spans="10:10">
      <c r="J84" s="3"/>
    </row>
    <row r="85" spans="10:10">
      <c r="J85" s="1"/>
    </row>
  </sheetData>
  <phoneticPr fontId="3"/>
  <pageMargins left="0.82677165354330717" right="0.19685039370078741" top="0.78740157480314965" bottom="0.39370078740157483" header="0.19685039370078741" footer="0.27559055118110237"/>
  <pageSetup paperSize="9" scale="79" orientation="portrait" horizontalDpi="400" verticalDpi="4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55"/>
  <sheetViews>
    <sheetView zoomScale="75" zoomScaleNormal="75" workbookViewId="0">
      <selection activeCell="A29" sqref="A29"/>
    </sheetView>
  </sheetViews>
  <sheetFormatPr defaultRowHeight="19.5" customHeight="1"/>
  <cols>
    <col min="1" max="1" width="20.75" style="46" customWidth="1"/>
    <col min="2" max="2" width="10.75" style="46" customWidth="1"/>
    <col min="3" max="3" width="20.75" style="46" customWidth="1"/>
    <col min="4" max="4" width="10.5" style="46" customWidth="1"/>
    <col min="5" max="5" width="20.75" style="46" customWidth="1"/>
    <col min="6" max="6" width="10.75" style="46" customWidth="1"/>
    <col min="7" max="7" width="20.75" style="46" customWidth="1"/>
    <col min="8" max="8" width="10.75" style="46" customWidth="1"/>
    <col min="9" max="16384" width="9" style="46"/>
  </cols>
  <sheetData>
    <row r="1" spans="1:8" ht="20.25" customHeight="1">
      <c r="A1" s="50" t="s">
        <v>800</v>
      </c>
    </row>
    <row r="2" spans="1:8" ht="20.25" customHeight="1" thickBot="1">
      <c r="C2" s="51"/>
      <c r="E2" s="51"/>
      <c r="F2" s="52"/>
      <c r="G2" s="53"/>
      <c r="H2" s="54"/>
    </row>
    <row r="3" spans="1:8" ht="20.25" customHeight="1">
      <c r="A3" s="55" t="s">
        <v>107</v>
      </c>
      <c r="B3" s="56">
        <v>157947</v>
      </c>
      <c r="C3" s="57" t="s">
        <v>211</v>
      </c>
      <c r="D3" s="58">
        <v>57</v>
      </c>
      <c r="E3" s="57" t="s">
        <v>212</v>
      </c>
      <c r="F3" s="58">
        <v>4</v>
      </c>
      <c r="G3" s="57" t="s">
        <v>225</v>
      </c>
      <c r="H3" s="59">
        <v>6</v>
      </c>
    </row>
    <row r="4" spans="1:8" ht="20.25" customHeight="1">
      <c r="A4" s="61" t="s">
        <v>109</v>
      </c>
      <c r="B4" s="62">
        <v>9</v>
      </c>
      <c r="C4" s="63" t="s">
        <v>214</v>
      </c>
      <c r="D4" s="64">
        <v>90</v>
      </c>
      <c r="E4" s="63" t="s">
        <v>215</v>
      </c>
      <c r="F4" s="64">
        <v>5</v>
      </c>
      <c r="G4" s="63" t="s">
        <v>210</v>
      </c>
      <c r="H4" s="65">
        <v>1</v>
      </c>
    </row>
    <row r="5" spans="1:8" ht="20.25" customHeight="1">
      <c r="A5" s="66" t="s">
        <v>111</v>
      </c>
      <c r="B5" s="62">
        <v>2</v>
      </c>
      <c r="C5" s="67" t="s">
        <v>226</v>
      </c>
      <c r="D5" s="64">
        <v>10</v>
      </c>
      <c r="E5" s="63" t="s">
        <v>216</v>
      </c>
      <c r="F5" s="64">
        <v>3</v>
      </c>
      <c r="G5" s="67" t="s">
        <v>213</v>
      </c>
      <c r="H5" s="65">
        <v>1</v>
      </c>
    </row>
    <row r="6" spans="1:8" ht="20.25" customHeight="1">
      <c r="A6" s="66" t="s">
        <v>114</v>
      </c>
      <c r="B6" s="68">
        <v>13</v>
      </c>
      <c r="C6" s="69" t="s">
        <v>108</v>
      </c>
      <c r="D6" s="64">
        <v>0</v>
      </c>
      <c r="E6" s="63" t="s">
        <v>227</v>
      </c>
      <c r="F6" s="64">
        <v>806</v>
      </c>
      <c r="G6" s="69" t="s">
        <v>228</v>
      </c>
      <c r="H6" s="65">
        <v>58</v>
      </c>
    </row>
    <row r="7" spans="1:8" ht="20.25" customHeight="1">
      <c r="A7" s="66" t="s">
        <v>117</v>
      </c>
      <c r="B7" s="68">
        <v>0</v>
      </c>
      <c r="C7" s="63" t="s">
        <v>110</v>
      </c>
      <c r="D7" s="64">
        <v>2</v>
      </c>
      <c r="E7" s="63" t="s">
        <v>229</v>
      </c>
      <c r="F7" s="64">
        <v>3</v>
      </c>
      <c r="G7" s="67" t="s">
        <v>217</v>
      </c>
      <c r="H7" s="65">
        <v>176</v>
      </c>
    </row>
    <row r="8" spans="1:8" ht="20.25" customHeight="1">
      <c r="A8" s="66" t="s">
        <v>120</v>
      </c>
      <c r="B8" s="68">
        <v>0</v>
      </c>
      <c r="C8" s="63" t="s">
        <v>112</v>
      </c>
      <c r="D8" s="64">
        <v>6</v>
      </c>
      <c r="E8" s="63" t="s">
        <v>113</v>
      </c>
      <c r="F8" s="64">
        <v>28</v>
      </c>
      <c r="G8" s="63" t="s">
        <v>230</v>
      </c>
      <c r="H8" s="65">
        <v>1244</v>
      </c>
    </row>
    <row r="9" spans="1:8" ht="20.25" customHeight="1">
      <c r="A9" s="66" t="s">
        <v>231</v>
      </c>
      <c r="B9" s="68">
        <v>0</v>
      </c>
      <c r="C9" s="63" t="s">
        <v>232</v>
      </c>
      <c r="D9" s="64">
        <v>27</v>
      </c>
      <c r="E9" s="63" t="s">
        <v>115</v>
      </c>
      <c r="F9" s="64">
        <v>1</v>
      </c>
      <c r="G9" s="63" t="s">
        <v>233</v>
      </c>
      <c r="H9" s="65">
        <v>1</v>
      </c>
    </row>
    <row r="10" spans="1:8" ht="20.25" customHeight="1">
      <c r="A10" s="66" t="s">
        <v>234</v>
      </c>
      <c r="B10" s="68">
        <v>1086</v>
      </c>
      <c r="C10" s="63" t="s">
        <v>118</v>
      </c>
      <c r="D10" s="64">
        <v>8</v>
      </c>
      <c r="E10" s="63" t="s">
        <v>218</v>
      </c>
      <c r="F10" s="64">
        <v>1</v>
      </c>
      <c r="G10" s="63" t="s">
        <v>235</v>
      </c>
      <c r="H10" s="65">
        <v>2</v>
      </c>
    </row>
    <row r="11" spans="1:8" ht="20.25" customHeight="1">
      <c r="A11" s="66" t="s">
        <v>130</v>
      </c>
      <c r="B11" s="68">
        <v>1</v>
      </c>
      <c r="C11" s="63" t="s">
        <v>121</v>
      </c>
      <c r="D11" s="64">
        <v>52</v>
      </c>
      <c r="E11" s="63" t="s">
        <v>122</v>
      </c>
      <c r="F11" s="64">
        <v>0</v>
      </c>
      <c r="G11" s="63" t="s">
        <v>116</v>
      </c>
      <c r="H11" s="65">
        <v>5</v>
      </c>
    </row>
    <row r="12" spans="1:8" ht="20.25" customHeight="1">
      <c r="A12" s="66" t="s">
        <v>133</v>
      </c>
      <c r="B12" s="68">
        <v>1088</v>
      </c>
      <c r="C12" s="63" t="s">
        <v>124</v>
      </c>
      <c r="D12" s="64">
        <v>513</v>
      </c>
      <c r="E12" s="63" t="s">
        <v>125</v>
      </c>
      <c r="F12" s="64">
        <v>9</v>
      </c>
      <c r="G12" s="63" t="s">
        <v>119</v>
      </c>
      <c r="H12" s="65">
        <v>0</v>
      </c>
    </row>
    <row r="13" spans="1:8" ht="20.25" customHeight="1">
      <c r="A13" s="66" t="s">
        <v>136</v>
      </c>
      <c r="B13" s="68">
        <v>63</v>
      </c>
      <c r="C13" s="63" t="s">
        <v>127</v>
      </c>
      <c r="D13" s="64">
        <v>2</v>
      </c>
      <c r="E13" s="63" t="s">
        <v>128</v>
      </c>
      <c r="F13" s="64">
        <v>216</v>
      </c>
      <c r="G13" s="63" t="s">
        <v>123</v>
      </c>
      <c r="H13" s="65">
        <v>0</v>
      </c>
    </row>
    <row r="14" spans="1:8" ht="20.25" customHeight="1">
      <c r="A14" s="66" t="s">
        <v>236</v>
      </c>
      <c r="B14" s="68">
        <v>5</v>
      </c>
      <c r="C14" s="63" t="s">
        <v>131</v>
      </c>
      <c r="D14" s="64">
        <v>2</v>
      </c>
      <c r="E14" s="63" t="s">
        <v>219</v>
      </c>
      <c r="F14" s="64">
        <v>4</v>
      </c>
      <c r="G14" s="63" t="s">
        <v>126</v>
      </c>
      <c r="H14" s="65">
        <v>160</v>
      </c>
    </row>
    <row r="15" spans="1:8" ht="20.25" customHeight="1">
      <c r="A15" s="66" t="s">
        <v>143</v>
      </c>
      <c r="B15" s="68">
        <v>6</v>
      </c>
      <c r="C15" s="63" t="s">
        <v>134</v>
      </c>
      <c r="D15" s="64">
        <v>1</v>
      </c>
      <c r="E15" s="63" t="s">
        <v>237</v>
      </c>
      <c r="F15" s="64">
        <v>24</v>
      </c>
      <c r="G15" s="63" t="s">
        <v>129</v>
      </c>
      <c r="H15" s="65">
        <v>140</v>
      </c>
    </row>
    <row r="16" spans="1:8" ht="20.25" customHeight="1">
      <c r="A16" s="66" t="s">
        <v>238</v>
      </c>
      <c r="B16" s="68">
        <v>4</v>
      </c>
      <c r="C16" s="63" t="s">
        <v>137</v>
      </c>
      <c r="D16" s="64">
        <v>831</v>
      </c>
      <c r="E16" s="63" t="s">
        <v>138</v>
      </c>
      <c r="F16" s="64">
        <v>0</v>
      </c>
      <c r="G16" s="63" t="s">
        <v>132</v>
      </c>
      <c r="H16" s="65">
        <v>16</v>
      </c>
    </row>
    <row r="17" spans="1:8" ht="20.25" customHeight="1">
      <c r="A17" s="66" t="s">
        <v>239</v>
      </c>
      <c r="B17" s="68">
        <v>1032</v>
      </c>
      <c r="C17" s="63" t="s">
        <v>140</v>
      </c>
      <c r="D17" s="64">
        <v>289</v>
      </c>
      <c r="E17" s="63" t="s">
        <v>141</v>
      </c>
      <c r="F17" s="64">
        <v>278</v>
      </c>
      <c r="G17" s="63" t="s">
        <v>135</v>
      </c>
      <c r="H17" s="65">
        <v>1</v>
      </c>
    </row>
    <row r="18" spans="1:8" ht="20.25" customHeight="1">
      <c r="A18" s="66" t="s">
        <v>149</v>
      </c>
      <c r="B18" s="68">
        <v>1</v>
      </c>
      <c r="C18" s="63" t="s">
        <v>240</v>
      </c>
      <c r="D18" s="64">
        <v>53</v>
      </c>
      <c r="E18" s="63" t="s">
        <v>144</v>
      </c>
      <c r="F18" s="64">
        <v>45</v>
      </c>
      <c r="G18" s="63" t="s">
        <v>801</v>
      </c>
      <c r="H18" s="65">
        <v>0</v>
      </c>
    </row>
    <row r="19" spans="1:8" ht="20.25" customHeight="1">
      <c r="A19" s="66" t="s">
        <v>152</v>
      </c>
      <c r="B19" s="68">
        <v>37</v>
      </c>
      <c r="C19" s="63" t="s">
        <v>145</v>
      </c>
      <c r="D19" s="64">
        <v>1</v>
      </c>
      <c r="E19" s="63" t="s">
        <v>146</v>
      </c>
      <c r="F19" s="64">
        <v>1</v>
      </c>
      <c r="G19" s="103" t="s">
        <v>139</v>
      </c>
      <c r="H19" s="65">
        <v>140</v>
      </c>
    </row>
    <row r="20" spans="1:8" ht="20.25" customHeight="1">
      <c r="A20" s="66" t="s">
        <v>155</v>
      </c>
      <c r="B20" s="68">
        <v>61</v>
      </c>
      <c r="C20" s="63" t="s">
        <v>241</v>
      </c>
      <c r="D20" s="64">
        <v>13</v>
      </c>
      <c r="E20" s="63" t="s">
        <v>148</v>
      </c>
      <c r="F20" s="64">
        <v>0</v>
      </c>
      <c r="G20" s="63" t="s">
        <v>142</v>
      </c>
      <c r="H20" s="65">
        <v>4144</v>
      </c>
    </row>
    <row r="21" spans="1:8" ht="20.25" customHeight="1">
      <c r="A21" s="66" t="s">
        <v>157</v>
      </c>
      <c r="B21" s="68">
        <v>2</v>
      </c>
      <c r="C21" s="63" t="s">
        <v>150</v>
      </c>
      <c r="D21" s="64">
        <v>24</v>
      </c>
      <c r="E21" s="63" t="s">
        <v>151</v>
      </c>
      <c r="F21" s="64">
        <v>1</v>
      </c>
      <c r="G21" s="63" t="s">
        <v>242</v>
      </c>
      <c r="H21" s="65">
        <v>2</v>
      </c>
    </row>
    <row r="22" spans="1:8" ht="20.25" customHeight="1">
      <c r="A22" s="66" t="s">
        <v>158</v>
      </c>
      <c r="B22" s="68">
        <v>4</v>
      </c>
      <c r="C22" s="63" t="s">
        <v>243</v>
      </c>
      <c r="D22" s="64">
        <v>0</v>
      </c>
      <c r="E22" s="63" t="s">
        <v>153</v>
      </c>
      <c r="F22" s="64">
        <v>398</v>
      </c>
      <c r="G22" s="63" t="s">
        <v>147</v>
      </c>
      <c r="H22" s="65">
        <v>1</v>
      </c>
    </row>
    <row r="23" spans="1:8" ht="20.25" customHeight="1">
      <c r="A23" s="66" t="s">
        <v>160</v>
      </c>
      <c r="B23" s="68">
        <v>5</v>
      </c>
      <c r="C23" s="63" t="s">
        <v>156</v>
      </c>
      <c r="D23" s="64">
        <v>1</v>
      </c>
      <c r="E23" s="63" t="s">
        <v>802</v>
      </c>
      <c r="F23" s="64">
        <v>197</v>
      </c>
      <c r="G23" s="63" t="s">
        <v>244</v>
      </c>
      <c r="H23" s="65">
        <v>6</v>
      </c>
    </row>
    <row r="24" spans="1:8" ht="20.25" customHeight="1">
      <c r="A24" s="66" t="s">
        <v>246</v>
      </c>
      <c r="B24" s="68">
        <v>1156</v>
      </c>
      <c r="C24" s="63" t="s">
        <v>247</v>
      </c>
      <c r="D24" s="64">
        <v>4</v>
      </c>
      <c r="E24" s="63" t="s">
        <v>248</v>
      </c>
      <c r="F24" s="64">
        <v>291</v>
      </c>
      <c r="G24" s="63" t="s">
        <v>245</v>
      </c>
      <c r="H24" s="65">
        <v>36</v>
      </c>
    </row>
    <row r="25" spans="1:8" ht="20.25" customHeight="1">
      <c r="A25" s="66" t="s">
        <v>249</v>
      </c>
      <c r="B25" s="68">
        <v>3</v>
      </c>
      <c r="C25" s="63" t="s">
        <v>250</v>
      </c>
      <c r="D25" s="64">
        <v>20</v>
      </c>
      <c r="E25" s="63" t="s">
        <v>251</v>
      </c>
      <c r="F25" s="64">
        <v>10</v>
      </c>
      <c r="G25" s="63" t="s">
        <v>154</v>
      </c>
      <c r="H25" s="65">
        <v>171</v>
      </c>
    </row>
    <row r="26" spans="1:8" ht="20.25" customHeight="1">
      <c r="A26" s="66" t="s">
        <v>165</v>
      </c>
      <c r="B26" s="68">
        <v>0</v>
      </c>
      <c r="C26" s="63" t="s">
        <v>161</v>
      </c>
      <c r="D26" s="64">
        <v>39</v>
      </c>
      <c r="E26" s="63" t="s">
        <v>162</v>
      </c>
      <c r="F26" s="64">
        <v>0</v>
      </c>
      <c r="G26" s="63" t="s">
        <v>252</v>
      </c>
      <c r="H26" s="65">
        <v>1</v>
      </c>
    </row>
    <row r="27" spans="1:8" ht="20.25" customHeight="1">
      <c r="A27" s="66" t="s">
        <v>167</v>
      </c>
      <c r="B27" s="68">
        <v>14630</v>
      </c>
      <c r="C27" s="63" t="s">
        <v>163</v>
      </c>
      <c r="D27" s="64">
        <v>2</v>
      </c>
      <c r="E27" s="63" t="s">
        <v>164</v>
      </c>
      <c r="F27" s="64">
        <v>464</v>
      </c>
      <c r="G27" s="63" t="s">
        <v>253</v>
      </c>
      <c r="H27" s="65">
        <v>0</v>
      </c>
    </row>
    <row r="28" spans="1:8" ht="20.25" customHeight="1">
      <c r="A28" s="66" t="s">
        <v>170</v>
      </c>
      <c r="B28" s="68">
        <v>3</v>
      </c>
      <c r="C28" s="63" t="s">
        <v>166</v>
      </c>
      <c r="D28" s="64">
        <v>2423</v>
      </c>
      <c r="E28" s="63" t="s">
        <v>254</v>
      </c>
      <c r="F28" s="64">
        <v>69</v>
      </c>
      <c r="G28" s="63" t="s">
        <v>159</v>
      </c>
      <c r="H28" s="65">
        <v>17</v>
      </c>
    </row>
    <row r="29" spans="1:8" ht="20.25" customHeight="1">
      <c r="A29" s="66" t="s">
        <v>173</v>
      </c>
      <c r="B29" s="68">
        <v>35</v>
      </c>
      <c r="C29" s="63" t="s">
        <v>168</v>
      </c>
      <c r="D29" s="64">
        <v>1559</v>
      </c>
      <c r="E29" s="63" t="s">
        <v>169</v>
      </c>
      <c r="F29" s="64">
        <v>7</v>
      </c>
      <c r="G29" s="69" t="s">
        <v>255</v>
      </c>
      <c r="H29" s="65">
        <v>313</v>
      </c>
    </row>
    <row r="30" spans="1:8" ht="20.25" customHeight="1">
      <c r="A30" s="66" t="s">
        <v>257</v>
      </c>
      <c r="B30" s="68">
        <v>0</v>
      </c>
      <c r="C30" s="63" t="s">
        <v>171</v>
      </c>
      <c r="D30" s="64">
        <v>713</v>
      </c>
      <c r="E30" s="63" t="s">
        <v>172</v>
      </c>
      <c r="F30" s="64">
        <v>1144</v>
      </c>
      <c r="G30" s="69" t="s">
        <v>256</v>
      </c>
      <c r="H30" s="65">
        <v>8</v>
      </c>
    </row>
    <row r="31" spans="1:8" ht="20.25" customHeight="1">
      <c r="A31" s="66" t="s">
        <v>258</v>
      </c>
      <c r="B31" s="68">
        <v>0</v>
      </c>
      <c r="C31" s="63" t="s">
        <v>174</v>
      </c>
      <c r="D31" s="64">
        <v>2</v>
      </c>
      <c r="E31" s="63" t="s">
        <v>259</v>
      </c>
      <c r="F31" s="64">
        <v>3</v>
      </c>
      <c r="G31" s="63" t="s">
        <v>221</v>
      </c>
      <c r="H31" s="65">
        <v>2144</v>
      </c>
    </row>
    <row r="32" spans="1:8" ht="20.25" customHeight="1">
      <c r="A32" s="66" t="s">
        <v>260</v>
      </c>
      <c r="B32" s="68">
        <v>1485</v>
      </c>
      <c r="C32" s="63" t="s">
        <v>175</v>
      </c>
      <c r="D32" s="64">
        <v>129</v>
      </c>
      <c r="E32" s="63" t="s">
        <v>220</v>
      </c>
      <c r="F32" s="64">
        <v>7</v>
      </c>
      <c r="G32" s="63" t="s">
        <v>222</v>
      </c>
      <c r="H32" s="65">
        <v>5583</v>
      </c>
    </row>
    <row r="33" spans="1:8" ht="20.25" customHeight="1">
      <c r="A33" s="66" t="s">
        <v>177</v>
      </c>
      <c r="B33" s="68">
        <v>29</v>
      </c>
      <c r="C33" s="63" t="s">
        <v>176</v>
      </c>
      <c r="D33" s="64">
        <v>61</v>
      </c>
      <c r="E33" s="63" t="s">
        <v>261</v>
      </c>
      <c r="F33" s="64">
        <v>0</v>
      </c>
      <c r="G33" s="63" t="s">
        <v>223</v>
      </c>
      <c r="H33" s="65">
        <v>214</v>
      </c>
    </row>
    <row r="34" spans="1:8" ht="20.25" customHeight="1">
      <c r="A34" s="66" t="s">
        <v>180</v>
      </c>
      <c r="B34" s="68">
        <v>1145</v>
      </c>
      <c r="C34" s="63" t="s">
        <v>178</v>
      </c>
      <c r="D34" s="64">
        <v>175</v>
      </c>
      <c r="E34" s="63" t="s">
        <v>263</v>
      </c>
      <c r="F34" s="64">
        <v>330</v>
      </c>
      <c r="G34" s="63" t="s">
        <v>262</v>
      </c>
      <c r="H34" s="65">
        <v>13</v>
      </c>
    </row>
    <row r="35" spans="1:8" ht="20.25" customHeight="1">
      <c r="A35" s="66" t="s">
        <v>803</v>
      </c>
      <c r="B35" s="68">
        <v>2</v>
      </c>
      <c r="C35" s="63" t="s">
        <v>265</v>
      </c>
      <c r="D35" s="64">
        <v>4</v>
      </c>
      <c r="E35" s="63" t="s">
        <v>179</v>
      </c>
      <c r="F35" s="64">
        <v>8842</v>
      </c>
      <c r="G35" s="63" t="s">
        <v>264</v>
      </c>
      <c r="H35" s="65">
        <v>47</v>
      </c>
    </row>
    <row r="36" spans="1:8" ht="20.25" customHeight="1">
      <c r="A36" s="70" t="s">
        <v>183</v>
      </c>
      <c r="B36" s="68">
        <v>1</v>
      </c>
      <c r="C36" s="63" t="s">
        <v>804</v>
      </c>
      <c r="D36" s="64">
        <v>15</v>
      </c>
      <c r="E36" s="63" t="s">
        <v>181</v>
      </c>
      <c r="F36" s="64">
        <v>17643</v>
      </c>
      <c r="G36" s="63" t="s">
        <v>266</v>
      </c>
      <c r="H36" s="65">
        <v>0</v>
      </c>
    </row>
    <row r="37" spans="1:8" ht="20.25" customHeight="1">
      <c r="A37" s="66" t="s">
        <v>268</v>
      </c>
      <c r="B37" s="68">
        <v>0</v>
      </c>
      <c r="C37" s="63" t="s">
        <v>269</v>
      </c>
      <c r="D37" s="64">
        <v>10</v>
      </c>
      <c r="E37" s="63" t="s">
        <v>182</v>
      </c>
      <c r="F37" s="64">
        <v>69</v>
      </c>
      <c r="G37" s="63" t="s">
        <v>267</v>
      </c>
      <c r="H37" s="65">
        <v>0</v>
      </c>
    </row>
    <row r="38" spans="1:8" ht="20.25" customHeight="1">
      <c r="A38" s="66" t="s">
        <v>186</v>
      </c>
      <c r="B38" s="68">
        <v>43</v>
      </c>
      <c r="C38" s="63" t="s">
        <v>185</v>
      </c>
      <c r="D38" s="64">
        <v>8</v>
      </c>
      <c r="E38" s="63" t="s">
        <v>184</v>
      </c>
      <c r="F38" s="64">
        <v>48</v>
      </c>
      <c r="G38" s="63" t="s">
        <v>270</v>
      </c>
      <c r="H38" s="65">
        <v>30</v>
      </c>
    </row>
    <row r="39" spans="1:8" ht="20.25" customHeight="1">
      <c r="A39" s="66" t="s">
        <v>190</v>
      </c>
      <c r="B39" s="68">
        <v>40711</v>
      </c>
      <c r="C39" s="63" t="s">
        <v>187</v>
      </c>
      <c r="D39" s="64">
        <v>43</v>
      </c>
      <c r="E39" s="63" t="s">
        <v>272</v>
      </c>
      <c r="F39" s="64">
        <v>2</v>
      </c>
      <c r="G39" s="63" t="s">
        <v>271</v>
      </c>
      <c r="H39" s="65">
        <v>4168</v>
      </c>
    </row>
    <row r="40" spans="1:8" ht="20.25" customHeight="1">
      <c r="A40" s="66" t="s">
        <v>192</v>
      </c>
      <c r="B40" s="68">
        <v>452</v>
      </c>
      <c r="C40" s="63" t="s">
        <v>191</v>
      </c>
      <c r="D40" s="64">
        <v>1</v>
      </c>
      <c r="E40" s="63" t="s">
        <v>188</v>
      </c>
      <c r="F40" s="64">
        <v>337</v>
      </c>
      <c r="G40" s="63" t="s">
        <v>189</v>
      </c>
      <c r="H40" s="65">
        <v>1</v>
      </c>
    </row>
    <row r="41" spans="1:8" ht="20.25" customHeight="1">
      <c r="A41" s="66" t="s">
        <v>194</v>
      </c>
      <c r="B41" s="68">
        <v>0</v>
      </c>
      <c r="C41" s="63" t="s">
        <v>805</v>
      </c>
      <c r="D41" s="64">
        <v>34205</v>
      </c>
      <c r="E41" s="63" t="s">
        <v>274</v>
      </c>
      <c r="F41" s="64">
        <v>645</v>
      </c>
      <c r="G41" s="63" t="s">
        <v>273</v>
      </c>
      <c r="H41" s="65">
        <v>2</v>
      </c>
    </row>
    <row r="42" spans="1:8" ht="20.25" customHeight="1">
      <c r="A42" s="66" t="s">
        <v>276</v>
      </c>
      <c r="B42" s="68">
        <v>2</v>
      </c>
      <c r="C42" s="63" t="s">
        <v>277</v>
      </c>
      <c r="D42" s="64">
        <v>1</v>
      </c>
      <c r="E42" s="63" t="s">
        <v>193</v>
      </c>
      <c r="F42" s="64">
        <v>4</v>
      </c>
      <c r="G42" s="84" t="s">
        <v>275</v>
      </c>
      <c r="H42" s="65">
        <v>5</v>
      </c>
    </row>
    <row r="43" spans="1:8" ht="20.25" customHeight="1">
      <c r="A43" s="66" t="s">
        <v>374</v>
      </c>
      <c r="B43" s="68">
        <v>42</v>
      </c>
      <c r="C43" s="63" t="s">
        <v>278</v>
      </c>
      <c r="D43" s="64">
        <v>8</v>
      </c>
      <c r="E43" s="71" t="s">
        <v>224</v>
      </c>
      <c r="F43" s="64">
        <v>6</v>
      </c>
      <c r="G43" s="63" t="s">
        <v>195</v>
      </c>
      <c r="H43" s="65">
        <v>14</v>
      </c>
    </row>
    <row r="44" spans="1:8" ht="20.25" customHeight="1">
      <c r="A44" s="66" t="s">
        <v>279</v>
      </c>
      <c r="B44" s="68">
        <v>30</v>
      </c>
      <c r="C44" s="63" t="s">
        <v>197</v>
      </c>
      <c r="D44" s="64">
        <v>1440</v>
      </c>
      <c r="E44" s="63" t="s">
        <v>280</v>
      </c>
      <c r="F44" s="64">
        <v>1</v>
      </c>
      <c r="G44" s="63" t="s">
        <v>196</v>
      </c>
      <c r="H44" s="65">
        <v>6</v>
      </c>
    </row>
    <row r="45" spans="1:8" ht="20.25" customHeight="1">
      <c r="A45" s="66" t="s">
        <v>199</v>
      </c>
      <c r="B45" s="68">
        <v>9</v>
      </c>
      <c r="C45" s="63" t="s">
        <v>281</v>
      </c>
      <c r="D45" s="64">
        <v>2</v>
      </c>
      <c r="E45" s="63" t="s">
        <v>282</v>
      </c>
      <c r="F45" s="64">
        <v>0</v>
      </c>
      <c r="G45" s="69" t="s">
        <v>198</v>
      </c>
      <c r="H45" s="65">
        <v>185</v>
      </c>
    </row>
    <row r="46" spans="1:8" ht="20.25" customHeight="1">
      <c r="A46" s="66" t="s">
        <v>200</v>
      </c>
      <c r="B46" s="68">
        <v>20</v>
      </c>
      <c r="C46" s="63" t="s">
        <v>201</v>
      </c>
      <c r="D46" s="64">
        <v>10</v>
      </c>
      <c r="E46" s="63" t="s">
        <v>283</v>
      </c>
      <c r="F46" s="64">
        <v>0</v>
      </c>
      <c r="G46" s="69"/>
      <c r="H46" s="65"/>
    </row>
    <row r="47" spans="1:8" ht="20.25" customHeight="1">
      <c r="A47" s="66" t="s">
        <v>284</v>
      </c>
      <c r="B47" s="68">
        <v>7</v>
      </c>
      <c r="C47" s="63" t="s">
        <v>203</v>
      </c>
      <c r="D47" s="64">
        <v>4</v>
      </c>
      <c r="E47" s="63" t="s">
        <v>285</v>
      </c>
      <c r="F47" s="64">
        <v>157</v>
      </c>
      <c r="G47" s="63"/>
      <c r="H47" s="65"/>
    </row>
    <row r="48" spans="1:8" ht="20.25" customHeight="1">
      <c r="A48" s="66" t="s">
        <v>286</v>
      </c>
      <c r="B48" s="68">
        <v>23</v>
      </c>
      <c r="C48" s="63" t="s">
        <v>204</v>
      </c>
      <c r="D48" s="64">
        <v>1</v>
      </c>
      <c r="E48" s="63" t="s">
        <v>202</v>
      </c>
      <c r="F48" s="64">
        <v>44</v>
      </c>
      <c r="G48" s="72"/>
      <c r="H48" s="65"/>
    </row>
    <row r="49" spans="1:8" ht="20.25" customHeight="1">
      <c r="A49" s="66" t="s">
        <v>205</v>
      </c>
      <c r="B49" s="68">
        <v>126</v>
      </c>
      <c r="C49" s="63" t="s">
        <v>206</v>
      </c>
      <c r="D49" s="64">
        <v>3</v>
      </c>
      <c r="E49" s="63" t="s">
        <v>287</v>
      </c>
      <c r="F49" s="64">
        <v>0</v>
      </c>
      <c r="G49" s="73"/>
      <c r="H49" s="65"/>
    </row>
    <row r="50" spans="1:8" ht="20.25" customHeight="1">
      <c r="A50" s="66" t="s">
        <v>288</v>
      </c>
      <c r="B50" s="68">
        <v>1</v>
      </c>
      <c r="C50" s="63" t="s">
        <v>289</v>
      </c>
      <c r="D50" s="64">
        <v>0</v>
      </c>
      <c r="E50" s="63" t="s">
        <v>290</v>
      </c>
      <c r="F50" s="64">
        <v>2</v>
      </c>
      <c r="G50" s="73"/>
      <c r="H50" s="65"/>
    </row>
    <row r="51" spans="1:8" ht="20.25" customHeight="1">
      <c r="A51" s="66" t="s">
        <v>208</v>
      </c>
      <c r="B51" s="68">
        <v>3</v>
      </c>
      <c r="C51" s="63" t="s">
        <v>209</v>
      </c>
      <c r="D51" s="74">
        <v>22</v>
      </c>
      <c r="E51" s="63" t="s">
        <v>207</v>
      </c>
      <c r="F51" s="64">
        <v>278</v>
      </c>
      <c r="G51" s="73"/>
      <c r="H51" s="65"/>
    </row>
    <row r="52" spans="1:8" ht="20.25" customHeight="1" thickBot="1">
      <c r="A52" s="75" t="s">
        <v>291</v>
      </c>
      <c r="B52" s="76">
        <v>184</v>
      </c>
      <c r="C52" s="77" t="s">
        <v>292</v>
      </c>
      <c r="D52" s="78">
        <v>2</v>
      </c>
      <c r="E52" s="77" t="s">
        <v>293</v>
      </c>
      <c r="F52" s="79">
        <v>9</v>
      </c>
      <c r="G52" s="80"/>
      <c r="H52" s="81"/>
    </row>
    <row r="53" spans="1:8" ht="19.5" customHeight="1">
      <c r="A53" s="82"/>
      <c r="B53" s="83"/>
      <c r="C53" s="82"/>
      <c r="D53" s="83"/>
      <c r="E53" s="82"/>
      <c r="F53" s="83"/>
      <c r="G53" s="51"/>
      <c r="H53" s="83"/>
    </row>
    <row r="54" spans="1:8" ht="19.5" customHeight="1">
      <c r="A54" s="82"/>
      <c r="B54" s="83"/>
      <c r="C54" s="82"/>
      <c r="D54" s="83"/>
      <c r="E54" s="82"/>
      <c r="F54" s="83"/>
      <c r="G54" s="51"/>
      <c r="H54" s="83"/>
    </row>
    <row r="55" spans="1:8" ht="19.5" customHeight="1">
      <c r="A55" s="82"/>
      <c r="B55" s="83"/>
      <c r="C55" s="51"/>
      <c r="D55" s="83"/>
      <c r="E55" s="82"/>
      <c r="F55" s="83"/>
      <c r="G55" s="51"/>
      <c r="H55" s="83"/>
    </row>
  </sheetData>
  <phoneticPr fontId="2" type="Hiragana"/>
  <pageMargins left="0.70866141732283472" right="0.39370078740157483" top="0.98425196850393704" bottom="0.39370078740157483" header="0.51181102362204722" footer="0.51181102362204722"/>
  <pageSetup paperSize="9" scale="70" orientation="portrait" horizontalDpi="4294967292" verticalDpi="4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R85"/>
  <sheetViews>
    <sheetView zoomScaleNormal="100" zoomScaleSheetLayoutView="75" workbookViewId="0">
      <selection activeCell="J20" sqref="J20"/>
    </sheetView>
  </sheetViews>
  <sheetFormatPr defaultRowHeight="13.5"/>
  <cols>
    <col min="1" max="1" width="10" customWidth="1"/>
    <col min="2" max="2" width="7.75" customWidth="1"/>
    <col min="3" max="3" width="6.75" customWidth="1"/>
    <col min="5" max="6" width="6.75" customWidth="1"/>
    <col min="7" max="9" width="5.75" customWidth="1"/>
    <col min="10" max="10" width="6" customWidth="1"/>
    <col min="11" max="12" width="5.75" customWidth="1"/>
    <col min="13" max="13" width="7.5" customWidth="1"/>
    <col min="14" max="14" width="5.75" customWidth="1"/>
    <col min="15" max="15" width="7.75" customWidth="1"/>
    <col min="16" max="17" width="7.5" customWidth="1"/>
  </cols>
  <sheetData>
    <row r="1" spans="1:18" ht="16.5" customHeight="1">
      <c r="A1" s="16" t="s">
        <v>295</v>
      </c>
    </row>
    <row r="2" spans="1:18" ht="16.5" customHeight="1" thickBot="1">
      <c r="A2" s="49"/>
      <c r="K2" s="4"/>
      <c r="L2" s="15"/>
      <c r="N2" s="15"/>
      <c r="O2" s="4" t="s">
        <v>296</v>
      </c>
      <c r="P2" s="15" t="s">
        <v>808</v>
      </c>
    </row>
    <row r="3" spans="1:18" ht="16.5" customHeight="1">
      <c r="A3" s="9"/>
      <c r="B3" s="43" t="s">
        <v>297</v>
      </c>
      <c r="C3" s="39"/>
      <c r="D3" s="40"/>
      <c r="E3" s="40"/>
      <c r="F3" s="39"/>
      <c r="G3" s="40"/>
      <c r="H3" s="39"/>
      <c r="I3" s="40"/>
      <c r="J3" s="39"/>
      <c r="K3" s="40"/>
      <c r="L3" s="40"/>
      <c r="M3" s="40"/>
      <c r="N3" s="40"/>
      <c r="O3" s="39"/>
      <c r="P3" s="89" t="s">
        <v>298</v>
      </c>
    </row>
    <row r="4" spans="1:18" ht="16.5" customHeight="1" thickBot="1">
      <c r="A4" s="10"/>
      <c r="B4" s="33" t="s">
        <v>299</v>
      </c>
      <c r="C4" s="41" t="s">
        <v>300</v>
      </c>
      <c r="D4" s="42" t="s">
        <v>301</v>
      </c>
      <c r="E4" s="42" t="s">
        <v>302</v>
      </c>
      <c r="F4" s="41" t="s">
        <v>303</v>
      </c>
      <c r="G4" s="42" t="s">
        <v>304</v>
      </c>
      <c r="H4" s="41" t="s">
        <v>305</v>
      </c>
      <c r="I4" s="42" t="s">
        <v>306</v>
      </c>
      <c r="J4" s="41" t="s">
        <v>307</v>
      </c>
      <c r="K4" s="42" t="s">
        <v>308</v>
      </c>
      <c r="L4" s="42" t="s">
        <v>309</v>
      </c>
      <c r="M4" s="48" t="s">
        <v>310</v>
      </c>
      <c r="N4" s="42" t="s">
        <v>311</v>
      </c>
      <c r="O4" s="47" t="s">
        <v>312</v>
      </c>
      <c r="P4" s="44" t="s">
        <v>313</v>
      </c>
    </row>
    <row r="5" spans="1:18" ht="16.5" customHeight="1" thickBot="1">
      <c r="A5" s="34" t="s">
        <v>314</v>
      </c>
      <c r="B5" s="6">
        <f>SUM(B6,B25:B60)</f>
        <v>152273</v>
      </c>
      <c r="C5" s="101">
        <f>SUM(C6,C25:C60)</f>
        <v>38198</v>
      </c>
      <c r="D5" s="97">
        <f t="shared" ref="D5:O5" si="0">SUM(D6,D25:D60)</f>
        <v>34092</v>
      </c>
      <c r="E5" s="97">
        <f t="shared" si="0"/>
        <v>17657</v>
      </c>
      <c r="F5" s="97">
        <f t="shared" si="0"/>
        <v>14217</v>
      </c>
      <c r="G5" s="97">
        <f t="shared" si="0"/>
        <v>8419</v>
      </c>
      <c r="H5" s="97">
        <f t="shared" si="0"/>
        <v>5297</v>
      </c>
      <c r="I5" s="97">
        <f t="shared" si="0"/>
        <v>4021</v>
      </c>
      <c r="J5" s="97">
        <f t="shared" si="0"/>
        <v>3834</v>
      </c>
      <c r="K5" s="97">
        <f t="shared" si="0"/>
        <v>2120</v>
      </c>
      <c r="L5" s="97">
        <f t="shared" si="0"/>
        <v>2027</v>
      </c>
      <c r="M5" s="97">
        <f t="shared" si="0"/>
        <v>1463</v>
      </c>
      <c r="N5" s="97">
        <f t="shared" si="0"/>
        <v>1433</v>
      </c>
      <c r="O5" s="97">
        <f t="shared" si="0"/>
        <v>1387</v>
      </c>
      <c r="P5" s="102">
        <f>B5-SUM(C5:O5)</f>
        <v>18108</v>
      </c>
      <c r="R5" s="85"/>
    </row>
    <row r="6" spans="1:18" ht="16.5" customHeight="1" thickBot="1">
      <c r="A6" s="17" t="s">
        <v>315</v>
      </c>
      <c r="B6" s="6">
        <f t="shared" ref="B6:O6" si="1">SUM(B7:B24)</f>
        <v>67462</v>
      </c>
      <c r="C6" s="100">
        <f t="shared" si="1"/>
        <v>23052</v>
      </c>
      <c r="D6" s="7">
        <f t="shared" si="1"/>
        <v>15776</v>
      </c>
      <c r="E6" s="7">
        <f t="shared" si="1"/>
        <v>6868</v>
      </c>
      <c r="F6" s="7">
        <f t="shared" si="1"/>
        <v>3874</v>
      </c>
      <c r="G6" s="7">
        <f t="shared" si="1"/>
        <v>1742</v>
      </c>
      <c r="H6" s="7">
        <f t="shared" si="1"/>
        <v>2645</v>
      </c>
      <c r="I6" s="7">
        <f t="shared" si="1"/>
        <v>1321</v>
      </c>
      <c r="J6" s="7">
        <f t="shared" si="1"/>
        <v>1285</v>
      </c>
      <c r="K6" s="7">
        <f t="shared" si="1"/>
        <v>1170</v>
      </c>
      <c r="L6" s="7">
        <f t="shared" si="1"/>
        <v>811</v>
      </c>
      <c r="M6" s="7">
        <f t="shared" si="1"/>
        <v>394</v>
      </c>
      <c r="N6" s="7">
        <f t="shared" si="1"/>
        <v>120</v>
      </c>
      <c r="O6" s="7">
        <f t="shared" si="1"/>
        <v>568</v>
      </c>
      <c r="P6" s="90">
        <f>B6-SUM(C6:O6)</f>
        <v>7836</v>
      </c>
      <c r="R6" s="85"/>
    </row>
    <row r="7" spans="1:18" ht="16.5" customHeight="1">
      <c r="A7" s="35" t="s">
        <v>316</v>
      </c>
      <c r="B7" s="21">
        <v>7967</v>
      </c>
      <c r="C7" s="22">
        <v>1714</v>
      </c>
      <c r="D7" s="23">
        <v>1904</v>
      </c>
      <c r="E7" s="23">
        <v>921</v>
      </c>
      <c r="F7" s="23">
        <v>1514</v>
      </c>
      <c r="G7" s="23">
        <v>548</v>
      </c>
      <c r="H7" s="23">
        <v>120</v>
      </c>
      <c r="I7" s="22">
        <v>101</v>
      </c>
      <c r="J7" s="22">
        <v>46</v>
      </c>
      <c r="K7" s="22">
        <v>47</v>
      </c>
      <c r="L7" s="22">
        <v>85</v>
      </c>
      <c r="M7" s="22">
        <v>0</v>
      </c>
      <c r="N7" s="23">
        <v>4</v>
      </c>
      <c r="O7" s="23">
        <v>60</v>
      </c>
      <c r="P7" s="91">
        <f>B7-SUM(C7:O7)</f>
        <v>903</v>
      </c>
      <c r="R7" s="85"/>
    </row>
    <row r="8" spans="1:18" ht="16.5" customHeight="1">
      <c r="A8" s="36" t="s">
        <v>317</v>
      </c>
      <c r="B8" s="24">
        <v>3966</v>
      </c>
      <c r="C8" s="25">
        <v>1547</v>
      </c>
      <c r="D8" s="26">
        <v>1214</v>
      </c>
      <c r="E8" s="26">
        <v>332</v>
      </c>
      <c r="F8" s="26">
        <v>71</v>
      </c>
      <c r="G8" s="26">
        <v>41</v>
      </c>
      <c r="H8" s="26">
        <v>114</v>
      </c>
      <c r="I8" s="25">
        <v>61</v>
      </c>
      <c r="J8" s="25">
        <v>25</v>
      </c>
      <c r="K8" s="25">
        <v>54</v>
      </c>
      <c r="L8" s="25">
        <v>36</v>
      </c>
      <c r="M8" s="25">
        <v>17</v>
      </c>
      <c r="N8" s="26">
        <v>1</v>
      </c>
      <c r="O8" s="26">
        <v>48</v>
      </c>
      <c r="P8" s="92">
        <f>B8-SUM(C8:O8)</f>
        <v>405</v>
      </c>
      <c r="R8" s="85"/>
    </row>
    <row r="9" spans="1:18" ht="16.5" customHeight="1">
      <c r="A9" s="36" t="s">
        <v>318</v>
      </c>
      <c r="B9" s="24">
        <v>2542</v>
      </c>
      <c r="C9" s="25">
        <v>1176</v>
      </c>
      <c r="D9" s="26">
        <v>683</v>
      </c>
      <c r="E9" s="26">
        <v>229</v>
      </c>
      <c r="F9" s="26">
        <v>25</v>
      </c>
      <c r="G9" s="26">
        <v>52</v>
      </c>
      <c r="H9" s="26">
        <v>44</v>
      </c>
      <c r="I9" s="25">
        <v>44</v>
      </c>
      <c r="J9" s="25">
        <v>6</v>
      </c>
      <c r="K9" s="25">
        <v>34</v>
      </c>
      <c r="L9" s="25">
        <v>22</v>
      </c>
      <c r="M9" s="25">
        <v>2</v>
      </c>
      <c r="N9" s="26">
        <v>1</v>
      </c>
      <c r="O9" s="26">
        <v>20</v>
      </c>
      <c r="P9" s="92">
        <f t="shared" ref="P9:P24" si="2">B9-SUM(C9:O9)</f>
        <v>204</v>
      </c>
      <c r="R9" s="85"/>
    </row>
    <row r="10" spans="1:18" ht="16.5" customHeight="1">
      <c r="A10" s="36" t="s">
        <v>319</v>
      </c>
      <c r="B10" s="24">
        <v>14443</v>
      </c>
      <c r="C10" s="25">
        <v>6186</v>
      </c>
      <c r="D10" s="26">
        <v>2899</v>
      </c>
      <c r="E10" s="26">
        <v>1340</v>
      </c>
      <c r="F10" s="26">
        <v>95</v>
      </c>
      <c r="G10" s="26">
        <v>53</v>
      </c>
      <c r="H10" s="26">
        <v>990</v>
      </c>
      <c r="I10" s="25">
        <v>240</v>
      </c>
      <c r="J10" s="25">
        <v>31</v>
      </c>
      <c r="K10" s="25">
        <v>555</v>
      </c>
      <c r="L10" s="25">
        <v>235</v>
      </c>
      <c r="M10" s="25">
        <v>31</v>
      </c>
      <c r="N10" s="26">
        <v>2</v>
      </c>
      <c r="O10" s="26">
        <v>52</v>
      </c>
      <c r="P10" s="92">
        <f t="shared" si="2"/>
        <v>1734</v>
      </c>
      <c r="R10" s="85"/>
    </row>
    <row r="11" spans="1:18" ht="16.5" customHeight="1">
      <c r="A11" s="36" t="s">
        <v>320</v>
      </c>
      <c r="B11" s="24">
        <v>6450</v>
      </c>
      <c r="C11" s="25">
        <v>2320</v>
      </c>
      <c r="D11" s="26">
        <v>2080</v>
      </c>
      <c r="E11" s="26">
        <v>880</v>
      </c>
      <c r="F11" s="26">
        <v>95</v>
      </c>
      <c r="G11" s="26">
        <v>66</v>
      </c>
      <c r="H11" s="26">
        <v>92</v>
      </c>
      <c r="I11" s="25">
        <v>218</v>
      </c>
      <c r="J11" s="25">
        <v>24</v>
      </c>
      <c r="K11" s="25">
        <v>63</v>
      </c>
      <c r="L11" s="25">
        <v>54</v>
      </c>
      <c r="M11" s="25">
        <v>5</v>
      </c>
      <c r="N11" s="26">
        <v>7</v>
      </c>
      <c r="O11" s="26">
        <v>32</v>
      </c>
      <c r="P11" s="92">
        <f t="shared" si="2"/>
        <v>514</v>
      </c>
      <c r="R11" s="85"/>
    </row>
    <row r="12" spans="1:18" ht="16.5" customHeight="1">
      <c r="A12" s="36" t="s">
        <v>321</v>
      </c>
      <c r="B12" s="24">
        <v>2001</v>
      </c>
      <c r="C12" s="25">
        <v>643</v>
      </c>
      <c r="D12" s="26">
        <v>568</v>
      </c>
      <c r="E12" s="26">
        <v>243</v>
      </c>
      <c r="F12" s="26">
        <v>129</v>
      </c>
      <c r="G12" s="26">
        <v>23</v>
      </c>
      <c r="H12" s="26">
        <v>70</v>
      </c>
      <c r="I12" s="25">
        <v>56</v>
      </c>
      <c r="J12" s="25">
        <v>38</v>
      </c>
      <c r="K12" s="25">
        <v>16</v>
      </c>
      <c r="L12" s="25">
        <v>17</v>
      </c>
      <c r="M12" s="25">
        <v>4</v>
      </c>
      <c r="N12" s="26">
        <v>1</v>
      </c>
      <c r="O12" s="26">
        <v>26</v>
      </c>
      <c r="P12" s="92">
        <f t="shared" si="2"/>
        <v>167</v>
      </c>
      <c r="R12" s="85"/>
    </row>
    <row r="13" spans="1:18" ht="16.5" customHeight="1">
      <c r="A13" s="36" t="s">
        <v>322</v>
      </c>
      <c r="B13" s="24">
        <v>3267</v>
      </c>
      <c r="C13" s="25">
        <v>1469</v>
      </c>
      <c r="D13" s="26">
        <v>836</v>
      </c>
      <c r="E13" s="26">
        <v>324</v>
      </c>
      <c r="F13" s="26">
        <v>17</v>
      </c>
      <c r="G13" s="26">
        <v>8</v>
      </c>
      <c r="H13" s="26">
        <v>83</v>
      </c>
      <c r="I13" s="25">
        <v>68</v>
      </c>
      <c r="J13" s="25">
        <v>26</v>
      </c>
      <c r="K13" s="25">
        <v>30</v>
      </c>
      <c r="L13" s="25">
        <v>21</v>
      </c>
      <c r="M13" s="25">
        <v>8</v>
      </c>
      <c r="N13" s="26">
        <v>13</v>
      </c>
      <c r="O13" s="26">
        <v>56</v>
      </c>
      <c r="P13" s="92">
        <f t="shared" si="2"/>
        <v>308</v>
      </c>
      <c r="R13" s="85"/>
    </row>
    <row r="14" spans="1:18" ht="16.5" customHeight="1">
      <c r="A14" s="36" t="s">
        <v>323</v>
      </c>
      <c r="B14" s="24">
        <v>2068</v>
      </c>
      <c r="C14" s="25">
        <v>744</v>
      </c>
      <c r="D14" s="26">
        <v>511</v>
      </c>
      <c r="E14" s="26">
        <v>239</v>
      </c>
      <c r="F14" s="26">
        <v>23</v>
      </c>
      <c r="G14" s="26">
        <v>27</v>
      </c>
      <c r="H14" s="26">
        <v>69</v>
      </c>
      <c r="I14" s="25">
        <v>65</v>
      </c>
      <c r="J14" s="25">
        <v>30</v>
      </c>
      <c r="K14" s="25">
        <v>28</v>
      </c>
      <c r="L14" s="25">
        <v>6</v>
      </c>
      <c r="M14" s="25">
        <v>86</v>
      </c>
      <c r="N14" s="26">
        <v>7</v>
      </c>
      <c r="O14" s="26">
        <v>30</v>
      </c>
      <c r="P14" s="92">
        <f t="shared" si="2"/>
        <v>203</v>
      </c>
      <c r="R14" s="85"/>
    </row>
    <row r="15" spans="1:18" ht="16.5" customHeight="1">
      <c r="A15" s="36" t="s">
        <v>324</v>
      </c>
      <c r="B15" s="24">
        <v>3050</v>
      </c>
      <c r="C15" s="25">
        <v>1049</v>
      </c>
      <c r="D15" s="26">
        <v>693</v>
      </c>
      <c r="E15" s="26">
        <v>250</v>
      </c>
      <c r="F15" s="26">
        <v>377</v>
      </c>
      <c r="G15" s="26">
        <v>196</v>
      </c>
      <c r="H15" s="26">
        <v>102</v>
      </c>
      <c r="I15" s="25">
        <v>45</v>
      </c>
      <c r="J15" s="25">
        <v>6</v>
      </c>
      <c r="K15" s="25">
        <v>33</v>
      </c>
      <c r="L15" s="25">
        <v>39</v>
      </c>
      <c r="M15" s="25">
        <v>5</v>
      </c>
      <c r="N15" s="26">
        <v>1</v>
      </c>
      <c r="O15" s="26">
        <v>29</v>
      </c>
      <c r="P15" s="92">
        <f t="shared" si="2"/>
        <v>225</v>
      </c>
      <c r="R15" s="85"/>
    </row>
    <row r="16" spans="1:18" ht="16.5" customHeight="1">
      <c r="A16" s="36" t="s">
        <v>325</v>
      </c>
      <c r="B16" s="24">
        <v>2575</v>
      </c>
      <c r="C16" s="25">
        <v>622</v>
      </c>
      <c r="D16" s="26">
        <v>510</v>
      </c>
      <c r="E16" s="26">
        <v>199</v>
      </c>
      <c r="F16" s="26">
        <v>319</v>
      </c>
      <c r="G16" s="26">
        <v>396</v>
      </c>
      <c r="H16" s="26">
        <v>115</v>
      </c>
      <c r="I16" s="25">
        <v>47</v>
      </c>
      <c r="J16" s="25">
        <v>41</v>
      </c>
      <c r="K16" s="25">
        <v>32</v>
      </c>
      <c r="L16" s="25">
        <v>21</v>
      </c>
      <c r="M16" s="25">
        <v>1</v>
      </c>
      <c r="N16" s="26">
        <v>0</v>
      </c>
      <c r="O16" s="26">
        <v>25</v>
      </c>
      <c r="P16" s="92">
        <f t="shared" si="2"/>
        <v>247</v>
      </c>
      <c r="R16" s="85"/>
    </row>
    <row r="17" spans="1:18" ht="16.5" customHeight="1">
      <c r="A17" s="36" t="s">
        <v>326</v>
      </c>
      <c r="B17" s="24">
        <v>4510</v>
      </c>
      <c r="C17" s="25">
        <v>1076</v>
      </c>
      <c r="D17" s="26">
        <v>1158</v>
      </c>
      <c r="E17" s="26">
        <v>482</v>
      </c>
      <c r="F17" s="26">
        <v>207</v>
      </c>
      <c r="G17" s="26">
        <v>60</v>
      </c>
      <c r="H17" s="26">
        <v>259</v>
      </c>
      <c r="I17" s="25">
        <v>93</v>
      </c>
      <c r="J17" s="25">
        <v>38</v>
      </c>
      <c r="K17" s="25">
        <v>88</v>
      </c>
      <c r="L17" s="25">
        <v>115</v>
      </c>
      <c r="M17" s="25">
        <v>2</v>
      </c>
      <c r="N17" s="26">
        <v>2</v>
      </c>
      <c r="O17" s="26">
        <v>49</v>
      </c>
      <c r="P17" s="92">
        <f t="shared" si="2"/>
        <v>881</v>
      </c>
      <c r="R17" s="85"/>
    </row>
    <row r="18" spans="1:18" ht="16.5" customHeight="1">
      <c r="A18" s="36" t="s">
        <v>327</v>
      </c>
      <c r="B18" s="24">
        <v>2083</v>
      </c>
      <c r="C18" s="25">
        <v>759</v>
      </c>
      <c r="D18" s="26">
        <v>337</v>
      </c>
      <c r="E18" s="26">
        <v>312</v>
      </c>
      <c r="F18" s="26">
        <v>232</v>
      </c>
      <c r="G18" s="26">
        <v>50</v>
      </c>
      <c r="H18" s="26">
        <v>54</v>
      </c>
      <c r="I18" s="25">
        <v>35</v>
      </c>
      <c r="J18" s="25">
        <v>19</v>
      </c>
      <c r="K18" s="25">
        <v>19</v>
      </c>
      <c r="L18" s="25">
        <v>13</v>
      </c>
      <c r="M18" s="25">
        <v>3</v>
      </c>
      <c r="N18" s="26">
        <v>9</v>
      </c>
      <c r="O18" s="26">
        <v>22</v>
      </c>
      <c r="P18" s="92">
        <f t="shared" si="2"/>
        <v>219</v>
      </c>
      <c r="R18" s="85"/>
    </row>
    <row r="19" spans="1:18" ht="16.5" customHeight="1">
      <c r="A19" s="36" t="s">
        <v>328</v>
      </c>
      <c r="B19" s="24">
        <v>3148</v>
      </c>
      <c r="C19" s="25">
        <v>944</v>
      </c>
      <c r="D19" s="26">
        <v>690</v>
      </c>
      <c r="E19" s="26">
        <v>232</v>
      </c>
      <c r="F19" s="26">
        <v>60</v>
      </c>
      <c r="G19" s="26">
        <v>33</v>
      </c>
      <c r="H19" s="26">
        <v>242</v>
      </c>
      <c r="I19" s="25">
        <v>51</v>
      </c>
      <c r="J19" s="25">
        <v>18</v>
      </c>
      <c r="K19" s="25">
        <v>90</v>
      </c>
      <c r="L19" s="25">
        <v>33</v>
      </c>
      <c r="M19" s="25">
        <v>1</v>
      </c>
      <c r="N19" s="26">
        <v>3</v>
      </c>
      <c r="O19" s="26">
        <v>52</v>
      </c>
      <c r="P19" s="92">
        <f t="shared" si="2"/>
        <v>699</v>
      </c>
      <c r="R19" s="85"/>
    </row>
    <row r="20" spans="1:18" ht="16.5" customHeight="1">
      <c r="A20" s="36" t="s">
        <v>329</v>
      </c>
      <c r="B20" s="24">
        <v>2242</v>
      </c>
      <c r="C20" s="25">
        <v>352</v>
      </c>
      <c r="D20" s="26">
        <v>515</v>
      </c>
      <c r="E20" s="26">
        <v>218</v>
      </c>
      <c r="F20" s="26">
        <v>277</v>
      </c>
      <c r="G20" s="26">
        <v>34</v>
      </c>
      <c r="H20" s="26">
        <v>106</v>
      </c>
      <c r="I20" s="25">
        <v>50</v>
      </c>
      <c r="J20" s="25">
        <v>35</v>
      </c>
      <c r="K20" s="25">
        <v>21</v>
      </c>
      <c r="L20" s="25">
        <v>43</v>
      </c>
      <c r="M20" s="25">
        <v>1</v>
      </c>
      <c r="N20" s="26">
        <v>1</v>
      </c>
      <c r="O20" s="26">
        <v>14</v>
      </c>
      <c r="P20" s="92">
        <f t="shared" si="2"/>
        <v>575</v>
      </c>
      <c r="R20" s="85"/>
    </row>
    <row r="21" spans="1:18" ht="16.5" customHeight="1">
      <c r="A21" s="36" t="s">
        <v>330</v>
      </c>
      <c r="B21" s="24">
        <v>2708</v>
      </c>
      <c r="C21" s="25">
        <v>1027</v>
      </c>
      <c r="D21" s="26">
        <v>493</v>
      </c>
      <c r="E21" s="26">
        <v>277</v>
      </c>
      <c r="F21" s="26">
        <v>299</v>
      </c>
      <c r="G21" s="26">
        <v>55</v>
      </c>
      <c r="H21" s="26">
        <v>84</v>
      </c>
      <c r="I21" s="25">
        <v>50</v>
      </c>
      <c r="J21" s="25">
        <v>79</v>
      </c>
      <c r="K21" s="25">
        <v>25</v>
      </c>
      <c r="L21" s="25">
        <v>51</v>
      </c>
      <c r="M21" s="25">
        <v>8</v>
      </c>
      <c r="N21" s="26">
        <v>7</v>
      </c>
      <c r="O21" s="26">
        <v>19</v>
      </c>
      <c r="P21" s="92">
        <f t="shared" si="2"/>
        <v>234</v>
      </c>
      <c r="R21" s="85"/>
    </row>
    <row r="22" spans="1:18" ht="16.5" customHeight="1">
      <c r="A22" s="36" t="s">
        <v>331</v>
      </c>
      <c r="B22" s="24">
        <v>913</v>
      </c>
      <c r="C22" s="25">
        <v>236</v>
      </c>
      <c r="D22" s="26">
        <v>239</v>
      </c>
      <c r="E22" s="26">
        <v>89</v>
      </c>
      <c r="F22" s="26">
        <v>50</v>
      </c>
      <c r="G22" s="26">
        <v>15</v>
      </c>
      <c r="H22" s="26">
        <v>45</v>
      </c>
      <c r="I22" s="25">
        <v>21</v>
      </c>
      <c r="J22" s="25">
        <v>80</v>
      </c>
      <c r="K22" s="25">
        <v>22</v>
      </c>
      <c r="L22" s="25">
        <v>8</v>
      </c>
      <c r="M22" s="25">
        <v>3</v>
      </c>
      <c r="N22" s="26">
        <v>0</v>
      </c>
      <c r="O22" s="26">
        <v>5</v>
      </c>
      <c r="P22" s="92">
        <f t="shared" si="2"/>
        <v>100</v>
      </c>
      <c r="R22" s="85"/>
    </row>
    <row r="23" spans="1:18" ht="16.5" customHeight="1">
      <c r="A23" s="36" t="s">
        <v>332</v>
      </c>
      <c r="B23" s="24">
        <v>2264</v>
      </c>
      <c r="C23" s="25">
        <v>781</v>
      </c>
      <c r="D23" s="26">
        <v>218</v>
      </c>
      <c r="E23" s="26">
        <v>149</v>
      </c>
      <c r="F23" s="26">
        <v>40</v>
      </c>
      <c r="G23" s="26">
        <v>52</v>
      </c>
      <c r="H23" s="26">
        <v>31</v>
      </c>
      <c r="I23" s="25">
        <v>33</v>
      </c>
      <c r="J23" s="25">
        <v>597</v>
      </c>
      <c r="K23" s="25">
        <v>9</v>
      </c>
      <c r="L23" s="25">
        <v>9</v>
      </c>
      <c r="M23" s="25">
        <v>158</v>
      </c>
      <c r="N23" s="26">
        <v>47</v>
      </c>
      <c r="O23" s="26">
        <v>11</v>
      </c>
      <c r="P23" s="92">
        <f t="shared" si="2"/>
        <v>129</v>
      </c>
      <c r="R23" s="85"/>
    </row>
    <row r="24" spans="1:18" ht="16.5" customHeight="1" thickBot="1">
      <c r="A24" s="37" t="s">
        <v>333</v>
      </c>
      <c r="B24" s="5">
        <v>1265</v>
      </c>
      <c r="C24" s="86">
        <v>407</v>
      </c>
      <c r="D24" s="2">
        <v>228</v>
      </c>
      <c r="E24" s="20">
        <v>152</v>
      </c>
      <c r="F24" s="20">
        <v>44</v>
      </c>
      <c r="G24" s="20">
        <v>33</v>
      </c>
      <c r="H24" s="20">
        <v>25</v>
      </c>
      <c r="I24" s="8">
        <v>43</v>
      </c>
      <c r="J24" s="8">
        <v>146</v>
      </c>
      <c r="K24" s="8">
        <v>4</v>
      </c>
      <c r="L24" s="8">
        <v>3</v>
      </c>
      <c r="M24" s="8">
        <v>59</v>
      </c>
      <c r="N24" s="26">
        <v>14</v>
      </c>
      <c r="O24" s="8">
        <v>18</v>
      </c>
      <c r="P24" s="92">
        <f t="shared" si="2"/>
        <v>89</v>
      </c>
      <c r="R24" s="85"/>
    </row>
    <row r="25" spans="1:18" ht="16.5" customHeight="1" thickBot="1">
      <c r="A25" s="34" t="s">
        <v>334</v>
      </c>
      <c r="B25" s="6">
        <v>26508</v>
      </c>
      <c r="C25" s="7">
        <v>6609</v>
      </c>
      <c r="D25" s="97">
        <v>9221</v>
      </c>
      <c r="E25" s="97">
        <v>3275</v>
      </c>
      <c r="F25" s="97">
        <v>1364</v>
      </c>
      <c r="G25" s="97">
        <v>597</v>
      </c>
      <c r="H25" s="97">
        <v>723</v>
      </c>
      <c r="I25" s="7">
        <v>480</v>
      </c>
      <c r="J25" s="7">
        <v>255</v>
      </c>
      <c r="K25" s="7">
        <v>323</v>
      </c>
      <c r="L25" s="7">
        <v>637</v>
      </c>
      <c r="M25" s="7">
        <v>21</v>
      </c>
      <c r="N25" s="7">
        <v>16</v>
      </c>
      <c r="O25" s="7">
        <v>230</v>
      </c>
      <c r="P25" s="90">
        <f>B25-SUM(C25:O25)</f>
        <v>2757</v>
      </c>
      <c r="R25" s="85"/>
    </row>
    <row r="26" spans="1:18" ht="16.5" customHeight="1">
      <c r="A26" s="93" t="s">
        <v>335</v>
      </c>
      <c r="B26" s="94">
        <v>4728</v>
      </c>
      <c r="C26" s="2">
        <v>588</v>
      </c>
      <c r="D26" s="13">
        <v>1085</v>
      </c>
      <c r="E26" s="2">
        <v>1220</v>
      </c>
      <c r="F26" s="2">
        <v>423</v>
      </c>
      <c r="G26" s="2">
        <v>384</v>
      </c>
      <c r="H26" s="2">
        <v>409</v>
      </c>
      <c r="I26" s="95">
        <v>94</v>
      </c>
      <c r="J26" s="95">
        <v>35</v>
      </c>
      <c r="K26" s="95">
        <v>32</v>
      </c>
      <c r="L26" s="95">
        <v>11</v>
      </c>
      <c r="M26" s="95">
        <v>4</v>
      </c>
      <c r="N26" s="2">
        <v>0</v>
      </c>
      <c r="O26" s="2">
        <v>54</v>
      </c>
      <c r="P26" s="96">
        <f>B26-SUM(C26:O26)</f>
        <v>389</v>
      </c>
      <c r="R26" s="85"/>
    </row>
    <row r="27" spans="1:18" ht="16.5" customHeight="1">
      <c r="A27" s="19" t="s">
        <v>336</v>
      </c>
      <c r="B27" s="32">
        <v>4929</v>
      </c>
      <c r="C27" s="11">
        <v>511</v>
      </c>
      <c r="D27" s="12">
        <v>512</v>
      </c>
      <c r="E27" s="11">
        <v>831</v>
      </c>
      <c r="F27" s="11">
        <v>1293</v>
      </c>
      <c r="G27" s="11">
        <v>256</v>
      </c>
      <c r="H27" s="11">
        <v>59</v>
      </c>
      <c r="I27" s="30">
        <v>122</v>
      </c>
      <c r="J27" s="30">
        <v>141</v>
      </c>
      <c r="K27" s="30">
        <v>23</v>
      </c>
      <c r="L27" s="30">
        <v>12</v>
      </c>
      <c r="M27" s="30">
        <v>234</v>
      </c>
      <c r="N27" s="11">
        <v>208</v>
      </c>
      <c r="O27" s="11">
        <v>31</v>
      </c>
      <c r="P27" s="96">
        <f t="shared" ref="P27:P60" si="3">B27-SUM(C27:O27)</f>
        <v>696</v>
      </c>
      <c r="R27" s="85"/>
    </row>
    <row r="28" spans="1:18" ht="16.5" customHeight="1">
      <c r="A28" s="19" t="s">
        <v>337</v>
      </c>
      <c r="B28" s="32">
        <v>1161</v>
      </c>
      <c r="C28" s="11">
        <v>170</v>
      </c>
      <c r="D28" s="12">
        <v>400</v>
      </c>
      <c r="E28" s="11">
        <v>74</v>
      </c>
      <c r="F28" s="11">
        <v>26</v>
      </c>
      <c r="G28" s="11">
        <v>8</v>
      </c>
      <c r="H28" s="11">
        <v>148</v>
      </c>
      <c r="I28" s="30">
        <v>22</v>
      </c>
      <c r="J28" s="30">
        <v>8</v>
      </c>
      <c r="K28" s="30">
        <v>60</v>
      </c>
      <c r="L28" s="30">
        <v>9</v>
      </c>
      <c r="M28" s="30">
        <v>0</v>
      </c>
      <c r="N28" s="11">
        <v>2</v>
      </c>
      <c r="O28" s="11">
        <v>11</v>
      </c>
      <c r="P28" s="96">
        <f t="shared" si="3"/>
        <v>223</v>
      </c>
      <c r="R28" s="85"/>
    </row>
    <row r="29" spans="1:18" ht="16.5" customHeight="1">
      <c r="A29" s="19" t="s">
        <v>338</v>
      </c>
      <c r="B29" s="32">
        <v>5637</v>
      </c>
      <c r="C29" s="11">
        <v>681</v>
      </c>
      <c r="D29" s="12">
        <v>946</v>
      </c>
      <c r="E29" s="11">
        <v>348</v>
      </c>
      <c r="F29" s="11">
        <v>1011</v>
      </c>
      <c r="G29" s="11">
        <v>789</v>
      </c>
      <c r="H29" s="11">
        <v>193</v>
      </c>
      <c r="I29" s="30">
        <v>138</v>
      </c>
      <c r="J29" s="30">
        <v>287</v>
      </c>
      <c r="K29" s="30">
        <v>103</v>
      </c>
      <c r="L29" s="30">
        <v>41</v>
      </c>
      <c r="M29" s="30">
        <v>32</v>
      </c>
      <c r="N29" s="11">
        <v>25</v>
      </c>
      <c r="O29" s="11">
        <v>154</v>
      </c>
      <c r="P29" s="96">
        <f t="shared" si="3"/>
        <v>889</v>
      </c>
      <c r="R29" s="85"/>
    </row>
    <row r="30" spans="1:18" ht="16.5" customHeight="1">
      <c r="A30" s="19" t="s">
        <v>339</v>
      </c>
      <c r="B30" s="32">
        <v>1785</v>
      </c>
      <c r="C30" s="11">
        <v>318</v>
      </c>
      <c r="D30" s="12">
        <v>406</v>
      </c>
      <c r="E30" s="11">
        <v>393</v>
      </c>
      <c r="F30" s="11">
        <v>287</v>
      </c>
      <c r="G30" s="11">
        <v>32</v>
      </c>
      <c r="H30" s="11">
        <v>42</v>
      </c>
      <c r="I30" s="30">
        <v>43</v>
      </c>
      <c r="J30" s="30">
        <v>22</v>
      </c>
      <c r="K30" s="30">
        <v>36</v>
      </c>
      <c r="L30" s="30">
        <v>2</v>
      </c>
      <c r="M30" s="30">
        <v>0</v>
      </c>
      <c r="N30" s="11">
        <v>4</v>
      </c>
      <c r="O30" s="11">
        <v>23</v>
      </c>
      <c r="P30" s="96">
        <f t="shared" si="3"/>
        <v>177</v>
      </c>
      <c r="R30" s="85"/>
    </row>
    <row r="31" spans="1:18" ht="16.5" customHeight="1">
      <c r="A31" s="19" t="s">
        <v>340</v>
      </c>
      <c r="B31" s="32">
        <v>1465</v>
      </c>
      <c r="C31" s="11">
        <v>248</v>
      </c>
      <c r="D31" s="12">
        <v>330</v>
      </c>
      <c r="E31" s="11">
        <v>230</v>
      </c>
      <c r="F31" s="11">
        <v>132</v>
      </c>
      <c r="G31" s="11">
        <v>48</v>
      </c>
      <c r="H31" s="11">
        <v>95</v>
      </c>
      <c r="I31" s="30">
        <v>37</v>
      </c>
      <c r="J31" s="30">
        <v>27</v>
      </c>
      <c r="K31" s="30">
        <v>41</v>
      </c>
      <c r="L31" s="30">
        <v>5</v>
      </c>
      <c r="M31" s="30">
        <v>9</v>
      </c>
      <c r="N31" s="11">
        <v>0</v>
      </c>
      <c r="O31" s="11">
        <v>32</v>
      </c>
      <c r="P31" s="96">
        <f t="shared" si="3"/>
        <v>231</v>
      </c>
      <c r="R31" s="85"/>
    </row>
    <row r="32" spans="1:18" ht="16.5" customHeight="1">
      <c r="A32" s="19" t="s">
        <v>341</v>
      </c>
      <c r="B32" s="32">
        <v>356</v>
      </c>
      <c r="C32" s="11">
        <v>38</v>
      </c>
      <c r="D32" s="12">
        <v>116</v>
      </c>
      <c r="E32" s="11">
        <v>32</v>
      </c>
      <c r="F32" s="11">
        <v>5</v>
      </c>
      <c r="G32" s="11">
        <v>0</v>
      </c>
      <c r="H32" s="11">
        <v>63</v>
      </c>
      <c r="I32" s="30">
        <v>9</v>
      </c>
      <c r="J32" s="30">
        <v>4</v>
      </c>
      <c r="K32" s="30">
        <v>17</v>
      </c>
      <c r="L32" s="30">
        <v>1</v>
      </c>
      <c r="M32" s="30">
        <v>1</v>
      </c>
      <c r="N32" s="11">
        <v>0</v>
      </c>
      <c r="O32" s="11">
        <v>0</v>
      </c>
      <c r="P32" s="96">
        <f t="shared" si="3"/>
        <v>70</v>
      </c>
      <c r="R32" s="85"/>
    </row>
    <row r="33" spans="1:18" ht="16.5" customHeight="1">
      <c r="A33" s="19" t="s">
        <v>342</v>
      </c>
      <c r="B33" s="32">
        <v>9337</v>
      </c>
      <c r="C33" s="11">
        <v>2331</v>
      </c>
      <c r="D33" s="12">
        <v>1798</v>
      </c>
      <c r="E33" s="11">
        <v>1582</v>
      </c>
      <c r="F33" s="11">
        <v>608</v>
      </c>
      <c r="G33" s="11">
        <v>318</v>
      </c>
      <c r="H33" s="11">
        <v>279</v>
      </c>
      <c r="I33" s="30">
        <v>312</v>
      </c>
      <c r="J33" s="30">
        <v>151</v>
      </c>
      <c r="K33" s="30">
        <v>102</v>
      </c>
      <c r="L33" s="30">
        <v>211</v>
      </c>
      <c r="M33" s="30">
        <v>259</v>
      </c>
      <c r="N33" s="11">
        <v>142</v>
      </c>
      <c r="O33" s="11">
        <v>75</v>
      </c>
      <c r="P33" s="96">
        <f t="shared" si="3"/>
        <v>1169</v>
      </c>
      <c r="R33" s="85"/>
    </row>
    <row r="34" spans="1:18" ht="16.5" customHeight="1">
      <c r="A34" s="19" t="s">
        <v>343</v>
      </c>
      <c r="B34" s="32">
        <v>180</v>
      </c>
      <c r="C34" s="11">
        <v>24</v>
      </c>
      <c r="D34" s="12">
        <v>56</v>
      </c>
      <c r="E34" s="11">
        <v>50</v>
      </c>
      <c r="F34" s="11">
        <v>1</v>
      </c>
      <c r="G34" s="11">
        <v>6</v>
      </c>
      <c r="H34" s="11">
        <v>20</v>
      </c>
      <c r="I34" s="30">
        <v>2</v>
      </c>
      <c r="J34" s="30">
        <v>1</v>
      </c>
      <c r="K34" s="30">
        <v>1</v>
      </c>
      <c r="L34" s="30">
        <v>0</v>
      </c>
      <c r="M34" s="30">
        <v>0</v>
      </c>
      <c r="N34" s="11">
        <v>0</v>
      </c>
      <c r="O34" s="11">
        <v>1</v>
      </c>
      <c r="P34" s="96">
        <f t="shared" si="3"/>
        <v>18</v>
      </c>
      <c r="R34" s="85"/>
    </row>
    <row r="35" spans="1:18" ht="16.5" customHeight="1">
      <c r="A35" s="19" t="s">
        <v>344</v>
      </c>
      <c r="B35" s="32">
        <v>3402</v>
      </c>
      <c r="C35" s="11">
        <v>567</v>
      </c>
      <c r="D35" s="12">
        <v>230</v>
      </c>
      <c r="E35" s="11">
        <v>141</v>
      </c>
      <c r="F35" s="11">
        <v>965</v>
      </c>
      <c r="G35" s="11">
        <v>393</v>
      </c>
      <c r="H35" s="11">
        <v>53</v>
      </c>
      <c r="I35" s="30">
        <v>51</v>
      </c>
      <c r="J35" s="30">
        <v>252</v>
      </c>
      <c r="K35" s="30">
        <v>18</v>
      </c>
      <c r="L35" s="30">
        <v>5</v>
      </c>
      <c r="M35" s="30">
        <v>69</v>
      </c>
      <c r="N35" s="11">
        <v>145</v>
      </c>
      <c r="O35" s="11">
        <v>37</v>
      </c>
      <c r="P35" s="96">
        <f t="shared" si="3"/>
        <v>476</v>
      </c>
      <c r="R35" s="85"/>
    </row>
    <row r="36" spans="1:18" ht="16.5" customHeight="1">
      <c r="A36" s="19" t="s">
        <v>345</v>
      </c>
      <c r="B36" s="32">
        <v>4922</v>
      </c>
      <c r="C36" s="11">
        <v>621</v>
      </c>
      <c r="D36" s="12">
        <v>477</v>
      </c>
      <c r="E36" s="11">
        <v>474</v>
      </c>
      <c r="F36" s="11">
        <v>635</v>
      </c>
      <c r="G36" s="11">
        <v>911</v>
      </c>
      <c r="H36" s="11">
        <v>66</v>
      </c>
      <c r="I36" s="30">
        <v>159</v>
      </c>
      <c r="J36" s="30">
        <v>451</v>
      </c>
      <c r="K36" s="30">
        <v>35</v>
      </c>
      <c r="L36" s="30">
        <v>90</v>
      </c>
      <c r="M36" s="30">
        <v>100</v>
      </c>
      <c r="N36" s="11">
        <v>263</v>
      </c>
      <c r="O36" s="11">
        <v>21</v>
      </c>
      <c r="P36" s="96">
        <f t="shared" si="3"/>
        <v>619</v>
      </c>
      <c r="R36" s="85"/>
    </row>
    <row r="37" spans="1:18" ht="16.5" customHeight="1">
      <c r="A37" s="19" t="s">
        <v>346</v>
      </c>
      <c r="B37" s="32">
        <v>6206</v>
      </c>
      <c r="C37" s="11">
        <v>857</v>
      </c>
      <c r="D37" s="12">
        <v>1067</v>
      </c>
      <c r="E37" s="11">
        <v>824</v>
      </c>
      <c r="F37" s="11">
        <v>383</v>
      </c>
      <c r="G37" s="11">
        <v>1280</v>
      </c>
      <c r="H37" s="11">
        <v>123</v>
      </c>
      <c r="I37" s="30">
        <v>263</v>
      </c>
      <c r="J37" s="30">
        <v>348</v>
      </c>
      <c r="K37" s="30">
        <v>17</v>
      </c>
      <c r="L37" s="30">
        <v>71</v>
      </c>
      <c r="M37" s="30">
        <v>180</v>
      </c>
      <c r="N37" s="11">
        <v>164</v>
      </c>
      <c r="O37" s="11">
        <v>29</v>
      </c>
      <c r="P37" s="96">
        <f t="shared" si="3"/>
        <v>600</v>
      </c>
      <c r="R37" s="85"/>
    </row>
    <row r="38" spans="1:18" ht="16.5" customHeight="1">
      <c r="A38" s="19" t="s">
        <v>347</v>
      </c>
      <c r="B38" s="32">
        <v>1451</v>
      </c>
      <c r="C38" s="11">
        <v>251</v>
      </c>
      <c r="D38" s="12">
        <v>194</v>
      </c>
      <c r="E38" s="11">
        <v>157</v>
      </c>
      <c r="F38" s="11">
        <v>248</v>
      </c>
      <c r="G38" s="11">
        <v>75</v>
      </c>
      <c r="H38" s="11">
        <v>30</v>
      </c>
      <c r="I38" s="30">
        <v>30</v>
      </c>
      <c r="J38" s="30">
        <v>144</v>
      </c>
      <c r="K38" s="30">
        <v>37</v>
      </c>
      <c r="L38" s="30">
        <v>26</v>
      </c>
      <c r="M38" s="30">
        <v>14</v>
      </c>
      <c r="N38" s="11">
        <v>10</v>
      </c>
      <c r="O38" s="11">
        <v>4</v>
      </c>
      <c r="P38" s="96">
        <f t="shared" si="3"/>
        <v>231</v>
      </c>
      <c r="R38" s="85"/>
    </row>
    <row r="39" spans="1:18" ht="16.5" customHeight="1">
      <c r="A39" s="19" t="s">
        <v>348</v>
      </c>
      <c r="B39" s="32">
        <v>1898</v>
      </c>
      <c r="C39" s="11">
        <v>273</v>
      </c>
      <c r="D39" s="12">
        <v>297</v>
      </c>
      <c r="E39" s="11">
        <v>139</v>
      </c>
      <c r="F39" s="11">
        <v>229</v>
      </c>
      <c r="G39" s="11">
        <v>173</v>
      </c>
      <c r="H39" s="11">
        <v>49</v>
      </c>
      <c r="I39" s="30">
        <v>203</v>
      </c>
      <c r="J39" s="30">
        <v>85</v>
      </c>
      <c r="K39" s="30">
        <v>34</v>
      </c>
      <c r="L39" s="30">
        <v>38</v>
      </c>
      <c r="M39" s="30">
        <v>5</v>
      </c>
      <c r="N39" s="11">
        <v>47</v>
      </c>
      <c r="O39" s="11">
        <v>4</v>
      </c>
      <c r="P39" s="96">
        <f t="shared" si="3"/>
        <v>322</v>
      </c>
      <c r="R39" s="85"/>
    </row>
    <row r="40" spans="1:18" ht="16.5" customHeight="1">
      <c r="A40" s="19" t="s">
        <v>349</v>
      </c>
      <c r="B40" s="32">
        <v>2633</v>
      </c>
      <c r="C40" s="11">
        <v>411</v>
      </c>
      <c r="D40" s="12">
        <v>415</v>
      </c>
      <c r="E40" s="11">
        <v>352</v>
      </c>
      <c r="F40" s="11">
        <v>271</v>
      </c>
      <c r="G40" s="11">
        <v>177</v>
      </c>
      <c r="H40" s="11">
        <v>121</v>
      </c>
      <c r="I40" s="30">
        <v>120</v>
      </c>
      <c r="J40" s="30">
        <v>90</v>
      </c>
      <c r="K40" s="30">
        <v>31</v>
      </c>
      <c r="L40" s="30">
        <v>16</v>
      </c>
      <c r="M40" s="30">
        <v>16</v>
      </c>
      <c r="N40" s="11">
        <v>36</v>
      </c>
      <c r="O40" s="11">
        <v>20</v>
      </c>
      <c r="P40" s="96">
        <f t="shared" si="3"/>
        <v>557</v>
      </c>
      <c r="R40" s="85"/>
    </row>
    <row r="41" spans="1:18" ht="16.5" customHeight="1">
      <c r="A41" s="19" t="s">
        <v>350</v>
      </c>
      <c r="B41" s="32">
        <v>323</v>
      </c>
      <c r="C41" s="11">
        <v>78</v>
      </c>
      <c r="D41" s="12">
        <v>65</v>
      </c>
      <c r="E41" s="11">
        <v>20</v>
      </c>
      <c r="F41" s="11">
        <v>102</v>
      </c>
      <c r="G41" s="11">
        <v>8</v>
      </c>
      <c r="H41" s="11">
        <v>4</v>
      </c>
      <c r="I41" s="30">
        <v>3</v>
      </c>
      <c r="J41" s="30">
        <v>3</v>
      </c>
      <c r="K41" s="30">
        <v>1</v>
      </c>
      <c r="L41" s="30">
        <v>0</v>
      </c>
      <c r="M41" s="30">
        <v>1</v>
      </c>
      <c r="N41" s="11">
        <v>0</v>
      </c>
      <c r="O41" s="11">
        <v>2</v>
      </c>
      <c r="P41" s="96">
        <f t="shared" si="3"/>
        <v>36</v>
      </c>
      <c r="R41" s="85"/>
    </row>
    <row r="42" spans="1:18" ht="16.5" customHeight="1">
      <c r="A42" s="19" t="s">
        <v>351</v>
      </c>
      <c r="B42" s="32">
        <v>2725</v>
      </c>
      <c r="C42" s="11">
        <v>154</v>
      </c>
      <c r="D42" s="12">
        <v>217</v>
      </c>
      <c r="E42" s="11">
        <v>128</v>
      </c>
      <c r="F42" s="11">
        <v>884</v>
      </c>
      <c r="G42" s="11">
        <v>169</v>
      </c>
      <c r="H42" s="11">
        <v>43</v>
      </c>
      <c r="I42" s="30">
        <v>425</v>
      </c>
      <c r="J42" s="30">
        <v>145</v>
      </c>
      <c r="K42" s="30">
        <v>4</v>
      </c>
      <c r="L42" s="30">
        <v>17</v>
      </c>
      <c r="M42" s="30">
        <v>63</v>
      </c>
      <c r="N42" s="11">
        <v>228</v>
      </c>
      <c r="O42" s="11">
        <v>25</v>
      </c>
      <c r="P42" s="96">
        <f t="shared" si="3"/>
        <v>223</v>
      </c>
      <c r="R42" s="85"/>
    </row>
    <row r="43" spans="1:18" ht="16.5" customHeight="1">
      <c r="A43" s="19" t="s">
        <v>352</v>
      </c>
      <c r="B43" s="32">
        <v>228</v>
      </c>
      <c r="C43" s="11">
        <v>22</v>
      </c>
      <c r="D43" s="12">
        <v>42</v>
      </c>
      <c r="E43" s="11">
        <v>21</v>
      </c>
      <c r="F43" s="11">
        <v>3</v>
      </c>
      <c r="G43" s="11">
        <v>2</v>
      </c>
      <c r="H43" s="11">
        <v>53</v>
      </c>
      <c r="I43" s="30">
        <v>3</v>
      </c>
      <c r="J43" s="30">
        <v>0</v>
      </c>
      <c r="K43" s="30">
        <v>17</v>
      </c>
      <c r="L43" s="30">
        <v>2</v>
      </c>
      <c r="M43" s="30">
        <v>0</v>
      </c>
      <c r="N43" s="11">
        <v>1</v>
      </c>
      <c r="O43" s="11">
        <v>7</v>
      </c>
      <c r="P43" s="96">
        <f t="shared" si="3"/>
        <v>55</v>
      </c>
      <c r="R43" s="85"/>
    </row>
    <row r="44" spans="1:18" ht="16.5" customHeight="1">
      <c r="A44" s="19" t="s">
        <v>353</v>
      </c>
      <c r="B44" s="32">
        <v>674</v>
      </c>
      <c r="C44" s="11">
        <v>35</v>
      </c>
      <c r="D44" s="12">
        <v>63</v>
      </c>
      <c r="E44" s="11">
        <v>63</v>
      </c>
      <c r="F44" s="11">
        <v>177</v>
      </c>
      <c r="G44" s="11">
        <v>79</v>
      </c>
      <c r="H44" s="11">
        <v>8</v>
      </c>
      <c r="I44" s="30">
        <v>42</v>
      </c>
      <c r="J44" s="30">
        <v>52</v>
      </c>
      <c r="K44" s="30">
        <v>1</v>
      </c>
      <c r="L44" s="30">
        <v>4</v>
      </c>
      <c r="M44" s="30">
        <v>2</v>
      </c>
      <c r="N44" s="11">
        <v>1</v>
      </c>
      <c r="O44" s="11">
        <v>18</v>
      </c>
      <c r="P44" s="96">
        <f t="shared" si="3"/>
        <v>129</v>
      </c>
      <c r="R44" s="85"/>
    </row>
    <row r="45" spans="1:18" ht="16.5" customHeight="1">
      <c r="A45" s="19" t="s">
        <v>354</v>
      </c>
      <c r="B45" s="32">
        <v>133</v>
      </c>
      <c r="C45" s="11">
        <v>22</v>
      </c>
      <c r="D45" s="12">
        <v>33</v>
      </c>
      <c r="E45" s="11">
        <v>21</v>
      </c>
      <c r="F45" s="11">
        <v>2</v>
      </c>
      <c r="G45" s="11">
        <v>1</v>
      </c>
      <c r="H45" s="11">
        <v>16</v>
      </c>
      <c r="I45" s="30">
        <v>11</v>
      </c>
      <c r="J45" s="30">
        <v>0</v>
      </c>
      <c r="K45" s="30">
        <v>3</v>
      </c>
      <c r="L45" s="30">
        <v>0</v>
      </c>
      <c r="M45" s="30">
        <v>0</v>
      </c>
      <c r="N45" s="11">
        <v>3</v>
      </c>
      <c r="O45" s="11">
        <v>0</v>
      </c>
      <c r="P45" s="96">
        <f t="shared" si="3"/>
        <v>21</v>
      </c>
      <c r="R45" s="85"/>
    </row>
    <row r="46" spans="1:18" ht="16.5" customHeight="1">
      <c r="A46" s="19" t="s">
        <v>355</v>
      </c>
      <c r="B46" s="32">
        <v>180</v>
      </c>
      <c r="C46" s="11">
        <v>22</v>
      </c>
      <c r="D46" s="12">
        <v>14</v>
      </c>
      <c r="E46" s="11">
        <v>24</v>
      </c>
      <c r="F46" s="11">
        <v>65</v>
      </c>
      <c r="G46" s="11">
        <v>3</v>
      </c>
      <c r="H46" s="11">
        <v>10</v>
      </c>
      <c r="I46" s="30">
        <v>3</v>
      </c>
      <c r="J46" s="30">
        <v>0</v>
      </c>
      <c r="K46" s="30">
        <v>2</v>
      </c>
      <c r="L46" s="30">
        <v>0</v>
      </c>
      <c r="M46" s="30">
        <v>3</v>
      </c>
      <c r="N46" s="11">
        <v>1</v>
      </c>
      <c r="O46" s="11">
        <v>1</v>
      </c>
      <c r="P46" s="96">
        <f t="shared" si="3"/>
        <v>32</v>
      </c>
      <c r="R46" s="85"/>
    </row>
    <row r="47" spans="1:18" ht="16.5" customHeight="1">
      <c r="A47" s="19" t="s">
        <v>356</v>
      </c>
      <c r="B47" s="32">
        <v>112</v>
      </c>
      <c r="C47" s="11">
        <v>3</v>
      </c>
      <c r="D47" s="12">
        <v>9</v>
      </c>
      <c r="E47" s="11">
        <v>7</v>
      </c>
      <c r="F47" s="11">
        <v>48</v>
      </c>
      <c r="G47" s="11">
        <v>35</v>
      </c>
      <c r="H47" s="11">
        <v>0</v>
      </c>
      <c r="I47" s="30">
        <v>1</v>
      </c>
      <c r="J47" s="30">
        <v>0</v>
      </c>
      <c r="K47" s="30">
        <v>0</v>
      </c>
      <c r="L47" s="30">
        <v>0</v>
      </c>
      <c r="M47" s="30">
        <v>0</v>
      </c>
      <c r="N47" s="11">
        <v>0</v>
      </c>
      <c r="O47" s="11">
        <v>0</v>
      </c>
      <c r="P47" s="96">
        <f t="shared" si="3"/>
        <v>9</v>
      </c>
      <c r="R47" s="85"/>
    </row>
    <row r="48" spans="1:18" ht="16.5" customHeight="1">
      <c r="A48" s="19" t="s">
        <v>357</v>
      </c>
      <c r="B48" s="32">
        <v>67</v>
      </c>
      <c r="C48" s="11">
        <v>15</v>
      </c>
      <c r="D48" s="12">
        <v>12</v>
      </c>
      <c r="E48" s="11">
        <v>13</v>
      </c>
      <c r="F48" s="11">
        <v>12</v>
      </c>
      <c r="G48" s="11">
        <v>5</v>
      </c>
      <c r="H48" s="11">
        <v>2</v>
      </c>
      <c r="I48" s="30">
        <v>3</v>
      </c>
      <c r="J48" s="30">
        <v>1</v>
      </c>
      <c r="K48" s="30">
        <v>1</v>
      </c>
      <c r="L48" s="30">
        <v>0</v>
      </c>
      <c r="M48" s="30">
        <v>0</v>
      </c>
      <c r="N48" s="11">
        <v>0</v>
      </c>
      <c r="O48" s="11">
        <v>1</v>
      </c>
      <c r="P48" s="96">
        <f t="shared" si="3"/>
        <v>2</v>
      </c>
      <c r="R48" s="85"/>
    </row>
    <row r="49" spans="1:18" ht="16.5" customHeight="1">
      <c r="A49" s="19" t="s">
        <v>358</v>
      </c>
      <c r="B49" s="32">
        <v>67</v>
      </c>
      <c r="C49" s="11">
        <v>17</v>
      </c>
      <c r="D49" s="12">
        <v>11</v>
      </c>
      <c r="E49" s="11">
        <v>7</v>
      </c>
      <c r="F49" s="11">
        <v>9</v>
      </c>
      <c r="G49" s="11">
        <v>3</v>
      </c>
      <c r="H49" s="11">
        <v>1</v>
      </c>
      <c r="I49" s="30">
        <v>2</v>
      </c>
      <c r="J49" s="30">
        <v>0</v>
      </c>
      <c r="K49" s="30">
        <v>0</v>
      </c>
      <c r="L49" s="30">
        <v>0</v>
      </c>
      <c r="M49" s="30">
        <v>0</v>
      </c>
      <c r="N49" s="11">
        <v>0</v>
      </c>
      <c r="O49" s="11">
        <v>1</v>
      </c>
      <c r="P49" s="96">
        <f t="shared" si="3"/>
        <v>16</v>
      </c>
      <c r="R49" s="85"/>
    </row>
    <row r="50" spans="1:18" ht="16.5" customHeight="1">
      <c r="A50" s="19" t="s">
        <v>359</v>
      </c>
      <c r="B50" s="32">
        <v>30</v>
      </c>
      <c r="C50" s="11">
        <v>4</v>
      </c>
      <c r="D50" s="12">
        <v>8</v>
      </c>
      <c r="E50" s="11">
        <v>11</v>
      </c>
      <c r="F50" s="11">
        <v>1</v>
      </c>
      <c r="G50" s="11">
        <v>0</v>
      </c>
      <c r="H50" s="11">
        <v>2</v>
      </c>
      <c r="I50" s="30">
        <v>2</v>
      </c>
      <c r="J50" s="30">
        <v>0</v>
      </c>
      <c r="K50" s="30">
        <v>0</v>
      </c>
      <c r="L50" s="30">
        <v>0</v>
      </c>
      <c r="M50" s="30">
        <v>0</v>
      </c>
      <c r="N50" s="11">
        <v>0</v>
      </c>
      <c r="O50" s="11">
        <v>0</v>
      </c>
      <c r="P50" s="96">
        <f t="shared" si="3"/>
        <v>2</v>
      </c>
      <c r="R50" s="85"/>
    </row>
    <row r="51" spans="1:18" ht="16.5" customHeight="1">
      <c r="A51" s="19" t="s">
        <v>360</v>
      </c>
      <c r="B51" s="32">
        <v>145</v>
      </c>
      <c r="C51" s="11">
        <v>50</v>
      </c>
      <c r="D51" s="12">
        <v>17</v>
      </c>
      <c r="E51" s="11">
        <v>10</v>
      </c>
      <c r="F51" s="11">
        <v>47</v>
      </c>
      <c r="G51" s="11">
        <v>10</v>
      </c>
      <c r="H51" s="11">
        <v>1</v>
      </c>
      <c r="I51" s="30">
        <v>2</v>
      </c>
      <c r="J51" s="30">
        <v>1</v>
      </c>
      <c r="K51" s="30">
        <v>0</v>
      </c>
      <c r="L51" s="30">
        <v>0</v>
      </c>
      <c r="M51" s="30">
        <v>0</v>
      </c>
      <c r="N51" s="11">
        <v>0</v>
      </c>
      <c r="O51" s="11">
        <v>1</v>
      </c>
      <c r="P51" s="96">
        <f t="shared" si="3"/>
        <v>6</v>
      </c>
      <c r="R51" s="85"/>
    </row>
    <row r="52" spans="1:18" ht="16.5" customHeight="1">
      <c r="A52" s="19" t="s">
        <v>361</v>
      </c>
      <c r="B52" s="32">
        <v>153</v>
      </c>
      <c r="C52" s="11">
        <v>25</v>
      </c>
      <c r="D52" s="12">
        <v>22</v>
      </c>
      <c r="E52" s="11">
        <v>9</v>
      </c>
      <c r="F52" s="11">
        <v>54</v>
      </c>
      <c r="G52" s="11">
        <v>2</v>
      </c>
      <c r="H52" s="11">
        <v>6</v>
      </c>
      <c r="I52" s="30">
        <v>1</v>
      </c>
      <c r="J52" s="30">
        <v>2</v>
      </c>
      <c r="K52" s="30">
        <v>2</v>
      </c>
      <c r="L52" s="30">
        <v>2</v>
      </c>
      <c r="M52" s="30">
        <v>0</v>
      </c>
      <c r="N52" s="11">
        <v>1</v>
      </c>
      <c r="O52" s="11">
        <v>8</v>
      </c>
      <c r="P52" s="96">
        <f t="shared" si="3"/>
        <v>19</v>
      </c>
      <c r="R52" s="85"/>
    </row>
    <row r="53" spans="1:18" ht="16.5" customHeight="1">
      <c r="A53" s="19" t="s">
        <v>362</v>
      </c>
      <c r="B53" s="32">
        <v>61</v>
      </c>
      <c r="C53" s="11">
        <v>27</v>
      </c>
      <c r="D53" s="12">
        <v>17</v>
      </c>
      <c r="E53" s="11">
        <v>12</v>
      </c>
      <c r="F53" s="11">
        <v>2</v>
      </c>
      <c r="G53" s="11">
        <v>0</v>
      </c>
      <c r="H53" s="11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11">
        <v>0</v>
      </c>
      <c r="O53" s="11">
        <v>0</v>
      </c>
      <c r="P53" s="96">
        <f t="shared" si="3"/>
        <v>3</v>
      </c>
      <c r="R53" s="85"/>
    </row>
    <row r="54" spans="1:18" ht="16.5" customHeight="1">
      <c r="A54" s="19" t="s">
        <v>363</v>
      </c>
      <c r="B54" s="32">
        <v>356</v>
      </c>
      <c r="C54" s="11">
        <v>28</v>
      </c>
      <c r="D54" s="12">
        <v>108</v>
      </c>
      <c r="E54" s="11">
        <v>120</v>
      </c>
      <c r="F54" s="11">
        <v>8</v>
      </c>
      <c r="G54" s="11">
        <v>48</v>
      </c>
      <c r="H54" s="11">
        <v>4</v>
      </c>
      <c r="I54" s="30">
        <v>3</v>
      </c>
      <c r="J54" s="30">
        <v>0</v>
      </c>
      <c r="K54" s="30">
        <v>0</v>
      </c>
      <c r="L54" s="30">
        <v>0</v>
      </c>
      <c r="M54" s="30">
        <v>0</v>
      </c>
      <c r="N54" s="11">
        <v>0</v>
      </c>
      <c r="O54" s="11">
        <v>7</v>
      </c>
      <c r="P54" s="96">
        <f t="shared" si="3"/>
        <v>30</v>
      </c>
      <c r="R54" s="85"/>
    </row>
    <row r="55" spans="1:18" ht="16.5" customHeight="1">
      <c r="A55" s="19" t="s">
        <v>364</v>
      </c>
      <c r="B55" s="32">
        <v>2345</v>
      </c>
      <c r="C55" s="11">
        <v>82</v>
      </c>
      <c r="D55" s="12">
        <v>49</v>
      </c>
      <c r="E55" s="11">
        <v>119</v>
      </c>
      <c r="F55" s="11">
        <v>817</v>
      </c>
      <c r="G55" s="11">
        <v>843</v>
      </c>
      <c r="H55" s="11">
        <v>5</v>
      </c>
      <c r="I55" s="30">
        <v>95</v>
      </c>
      <c r="J55" s="30">
        <v>34</v>
      </c>
      <c r="K55" s="30">
        <v>2</v>
      </c>
      <c r="L55" s="30">
        <v>6</v>
      </c>
      <c r="M55" s="30">
        <v>55</v>
      </c>
      <c r="N55" s="11">
        <v>10</v>
      </c>
      <c r="O55" s="11">
        <v>19</v>
      </c>
      <c r="P55" s="96">
        <f t="shared" si="3"/>
        <v>209</v>
      </c>
      <c r="R55" s="85"/>
    </row>
    <row r="56" spans="1:18" ht="16.5" customHeight="1">
      <c r="A56" s="19" t="s">
        <v>365</v>
      </c>
      <c r="B56" s="32">
        <v>26</v>
      </c>
      <c r="C56" s="11">
        <v>2</v>
      </c>
      <c r="D56" s="12">
        <v>0</v>
      </c>
      <c r="E56" s="11">
        <v>6</v>
      </c>
      <c r="F56" s="11">
        <v>14</v>
      </c>
      <c r="G56" s="11">
        <v>2</v>
      </c>
      <c r="H56" s="11">
        <v>1</v>
      </c>
      <c r="I56" s="30">
        <v>1</v>
      </c>
      <c r="J56" s="30">
        <v>0</v>
      </c>
      <c r="K56" s="30">
        <v>0</v>
      </c>
      <c r="L56" s="30">
        <v>0</v>
      </c>
      <c r="M56" s="30">
        <v>0</v>
      </c>
      <c r="N56" s="11">
        <v>0</v>
      </c>
      <c r="O56" s="11">
        <v>0</v>
      </c>
      <c r="P56" s="96">
        <f t="shared" si="3"/>
        <v>0</v>
      </c>
      <c r="R56" s="85"/>
    </row>
    <row r="57" spans="1:18" ht="16.5" customHeight="1">
      <c r="A57" s="19" t="s">
        <v>366</v>
      </c>
      <c r="B57" s="32">
        <v>140</v>
      </c>
      <c r="C57" s="11">
        <v>22</v>
      </c>
      <c r="D57" s="12">
        <v>31</v>
      </c>
      <c r="E57" s="11">
        <v>39</v>
      </c>
      <c r="F57" s="11">
        <v>14</v>
      </c>
      <c r="G57" s="11">
        <v>2</v>
      </c>
      <c r="H57" s="11">
        <v>3</v>
      </c>
      <c r="I57" s="30">
        <v>3</v>
      </c>
      <c r="J57" s="30">
        <v>3</v>
      </c>
      <c r="K57" s="30">
        <v>2</v>
      </c>
      <c r="L57" s="30">
        <v>4</v>
      </c>
      <c r="M57" s="30">
        <v>0</v>
      </c>
      <c r="N57" s="11">
        <v>1</v>
      </c>
      <c r="O57" s="11">
        <v>0</v>
      </c>
      <c r="P57" s="96">
        <f t="shared" si="3"/>
        <v>16</v>
      </c>
      <c r="R57" s="85"/>
    </row>
    <row r="58" spans="1:18" ht="16.5" customHeight="1">
      <c r="A58" s="19" t="s">
        <v>367</v>
      </c>
      <c r="B58" s="32">
        <v>314</v>
      </c>
      <c r="C58" s="11">
        <v>24</v>
      </c>
      <c r="D58" s="12">
        <v>36</v>
      </c>
      <c r="E58" s="11">
        <v>26</v>
      </c>
      <c r="F58" s="11">
        <v>151</v>
      </c>
      <c r="G58" s="11">
        <v>16</v>
      </c>
      <c r="H58" s="11">
        <v>11</v>
      </c>
      <c r="I58" s="30">
        <v>8</v>
      </c>
      <c r="J58" s="30">
        <v>7</v>
      </c>
      <c r="K58" s="30">
        <v>1</v>
      </c>
      <c r="L58" s="30">
        <v>6</v>
      </c>
      <c r="M58" s="30">
        <v>1</v>
      </c>
      <c r="N58" s="11">
        <v>5</v>
      </c>
      <c r="O58" s="11">
        <v>3</v>
      </c>
      <c r="P58" s="96">
        <f t="shared" si="3"/>
        <v>19</v>
      </c>
      <c r="R58" s="85"/>
    </row>
    <row r="59" spans="1:18" ht="16.5" customHeight="1">
      <c r="A59" s="19" t="s">
        <v>368</v>
      </c>
      <c r="B59" s="32">
        <v>45</v>
      </c>
      <c r="C59" s="11">
        <v>5</v>
      </c>
      <c r="D59" s="13">
        <v>8</v>
      </c>
      <c r="E59" s="11">
        <v>6</v>
      </c>
      <c r="F59" s="11">
        <v>6</v>
      </c>
      <c r="G59" s="11">
        <v>0</v>
      </c>
      <c r="H59" s="11">
        <v>2</v>
      </c>
      <c r="I59" s="30">
        <v>7</v>
      </c>
      <c r="J59" s="30">
        <v>0</v>
      </c>
      <c r="K59" s="30">
        <v>4</v>
      </c>
      <c r="L59" s="30">
        <v>0</v>
      </c>
      <c r="M59" s="30">
        <v>0</v>
      </c>
      <c r="N59" s="11">
        <v>0</v>
      </c>
      <c r="O59" s="11">
        <v>0</v>
      </c>
      <c r="P59" s="96">
        <f t="shared" si="3"/>
        <v>7</v>
      </c>
      <c r="R59" s="85"/>
    </row>
    <row r="60" spans="1:18" ht="16.5" customHeight="1" thickBot="1">
      <c r="A60" s="38" t="s">
        <v>369</v>
      </c>
      <c r="B60" s="5">
        <v>89</v>
      </c>
      <c r="C60" s="87">
        <v>11</v>
      </c>
      <c r="D60" s="14">
        <v>4</v>
      </c>
      <c r="E60" s="8">
        <v>5</v>
      </c>
      <c r="F60" s="8">
        <v>46</v>
      </c>
      <c r="G60" s="8">
        <v>2</v>
      </c>
      <c r="H60" s="8">
        <v>7</v>
      </c>
      <c r="I60" s="8">
        <v>0</v>
      </c>
      <c r="J60" s="27">
        <v>0</v>
      </c>
      <c r="K60" s="8">
        <v>0</v>
      </c>
      <c r="L60" s="8">
        <v>0</v>
      </c>
      <c r="M60" s="8">
        <v>0</v>
      </c>
      <c r="N60" s="88">
        <v>0</v>
      </c>
      <c r="O60" s="8">
        <v>0</v>
      </c>
      <c r="P60" s="98">
        <f t="shared" si="3"/>
        <v>14</v>
      </c>
      <c r="R60" s="85"/>
    </row>
    <row r="61" spans="1:18">
      <c r="A61" s="45"/>
      <c r="J61" s="3"/>
      <c r="K61" s="45"/>
    </row>
    <row r="62" spans="1:18">
      <c r="J62" s="3"/>
    </row>
    <row r="63" spans="1:18">
      <c r="J63" s="3"/>
    </row>
    <row r="64" spans="1:18">
      <c r="J64" s="3"/>
    </row>
    <row r="65" spans="10:10">
      <c r="J65" s="3"/>
    </row>
    <row r="66" spans="10:10">
      <c r="J66" s="3"/>
    </row>
    <row r="67" spans="10:10">
      <c r="J67" s="3"/>
    </row>
    <row r="68" spans="10:10">
      <c r="J68" s="3"/>
    </row>
    <row r="69" spans="10:10">
      <c r="J69" s="3"/>
    </row>
    <row r="70" spans="10:10">
      <c r="J70" s="3"/>
    </row>
    <row r="71" spans="10:10">
      <c r="J71" s="3"/>
    </row>
    <row r="72" spans="10:10">
      <c r="J72" s="3"/>
    </row>
    <row r="73" spans="10:10">
      <c r="J73" s="3"/>
    </row>
    <row r="74" spans="10:10">
      <c r="J74" s="3"/>
    </row>
    <row r="75" spans="10:10">
      <c r="J75" s="3"/>
    </row>
    <row r="76" spans="10:10">
      <c r="J76" s="3"/>
    </row>
    <row r="77" spans="10:10">
      <c r="J77" s="3"/>
    </row>
    <row r="78" spans="10:10">
      <c r="J78" s="3"/>
    </row>
    <row r="79" spans="10:10">
      <c r="J79" s="3"/>
    </row>
    <row r="80" spans="10:10">
      <c r="J80" s="3"/>
    </row>
    <row r="81" spans="10:10">
      <c r="J81" s="3"/>
    </row>
    <row r="82" spans="10:10">
      <c r="J82" s="3"/>
    </row>
    <row r="83" spans="10:10">
      <c r="J83" s="3"/>
    </row>
    <row r="84" spans="10:10">
      <c r="J84" s="3"/>
    </row>
    <row r="85" spans="10:10">
      <c r="J85" s="1"/>
    </row>
  </sheetData>
  <phoneticPr fontId="3"/>
  <pageMargins left="0.82677165354330717" right="0.19685039370078741" top="0.78740157480314965" bottom="0.39370078740157483" header="0.19685039370078741" footer="0.27559055118110237"/>
  <pageSetup paperSize="9" scale="79" orientation="portrait" horizontalDpi="400" verticalDpi="4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55"/>
  <sheetViews>
    <sheetView topLeftCell="A37" zoomScale="75" zoomScaleNormal="75" workbookViewId="0">
      <selection activeCell="B24" sqref="B24"/>
    </sheetView>
  </sheetViews>
  <sheetFormatPr defaultRowHeight="19.5" customHeight="1"/>
  <cols>
    <col min="1" max="1" width="20.75" style="46" customWidth="1"/>
    <col min="2" max="2" width="10.75" style="46" customWidth="1"/>
    <col min="3" max="3" width="20.75" style="46" customWidth="1"/>
    <col min="4" max="4" width="10.5" style="46" customWidth="1"/>
    <col min="5" max="5" width="20.75" style="46" customWidth="1"/>
    <col min="6" max="6" width="10.75" style="46" customWidth="1"/>
    <col min="7" max="7" width="20.75" style="46" customWidth="1"/>
    <col min="8" max="8" width="10.75" style="46" customWidth="1"/>
    <col min="9" max="16384" width="9" style="46"/>
  </cols>
  <sheetData>
    <row r="1" spans="1:9" ht="20.25" customHeight="1">
      <c r="A1" s="50" t="s">
        <v>294</v>
      </c>
    </row>
    <row r="2" spans="1:9" ht="20.25" customHeight="1" thickBot="1">
      <c r="C2" s="51"/>
      <c r="E2" s="51"/>
      <c r="F2" s="52"/>
      <c r="G2" s="53"/>
      <c r="H2" s="54"/>
    </row>
    <row r="3" spans="1:9" ht="20.25" customHeight="1">
      <c r="A3" s="55" t="s">
        <v>107</v>
      </c>
      <c r="B3" s="56">
        <f>SUM(B4:B52,D3:D52,F3:F52,H3:H52)</f>
        <v>152273</v>
      </c>
      <c r="C3" s="57" t="s">
        <v>211</v>
      </c>
      <c r="D3" s="58">
        <v>54</v>
      </c>
      <c r="E3" s="57" t="s">
        <v>212</v>
      </c>
      <c r="F3" s="58">
        <v>4</v>
      </c>
      <c r="G3" s="57" t="s">
        <v>225</v>
      </c>
      <c r="H3" s="59">
        <v>6</v>
      </c>
      <c r="I3" s="60"/>
    </row>
    <row r="4" spans="1:9" ht="20.25" customHeight="1">
      <c r="A4" s="61" t="s">
        <v>109</v>
      </c>
      <c r="B4" s="62">
        <v>7</v>
      </c>
      <c r="C4" s="63" t="s">
        <v>214</v>
      </c>
      <c r="D4" s="64">
        <v>56</v>
      </c>
      <c r="E4" s="63" t="s">
        <v>215</v>
      </c>
      <c r="F4" s="64">
        <v>5</v>
      </c>
      <c r="G4" s="63" t="s">
        <v>210</v>
      </c>
      <c r="H4" s="65">
        <v>1</v>
      </c>
      <c r="I4" s="60"/>
    </row>
    <row r="5" spans="1:9" ht="20.25" customHeight="1">
      <c r="A5" s="66" t="s">
        <v>111</v>
      </c>
      <c r="B5" s="62">
        <v>2</v>
      </c>
      <c r="C5" s="67" t="s">
        <v>226</v>
      </c>
      <c r="D5" s="64">
        <v>11</v>
      </c>
      <c r="E5" s="63" t="s">
        <v>216</v>
      </c>
      <c r="F5" s="64">
        <v>2</v>
      </c>
      <c r="G5" s="67" t="s">
        <v>213</v>
      </c>
      <c r="H5" s="65">
        <v>0</v>
      </c>
      <c r="I5" s="60"/>
    </row>
    <row r="6" spans="1:9" ht="20.25" customHeight="1">
      <c r="A6" s="66" t="s">
        <v>114</v>
      </c>
      <c r="B6" s="68">
        <v>13</v>
      </c>
      <c r="C6" s="69" t="s">
        <v>108</v>
      </c>
      <c r="D6" s="64">
        <v>0</v>
      </c>
      <c r="E6" s="63" t="s">
        <v>227</v>
      </c>
      <c r="F6" s="64">
        <v>820</v>
      </c>
      <c r="G6" s="69" t="s">
        <v>228</v>
      </c>
      <c r="H6" s="65">
        <v>55</v>
      </c>
      <c r="I6" s="60"/>
    </row>
    <row r="7" spans="1:9" ht="20.25" customHeight="1">
      <c r="A7" s="66" t="s">
        <v>117</v>
      </c>
      <c r="B7" s="68">
        <v>0</v>
      </c>
      <c r="C7" s="63" t="s">
        <v>110</v>
      </c>
      <c r="D7" s="64">
        <v>1</v>
      </c>
      <c r="E7" s="63" t="s">
        <v>229</v>
      </c>
      <c r="F7" s="64">
        <v>3</v>
      </c>
      <c r="G7" s="67" t="s">
        <v>217</v>
      </c>
      <c r="H7" s="65">
        <v>160</v>
      </c>
      <c r="I7" s="60"/>
    </row>
    <row r="8" spans="1:9" ht="20.25" customHeight="1">
      <c r="A8" s="66" t="s">
        <v>120</v>
      </c>
      <c r="B8" s="68">
        <v>0</v>
      </c>
      <c r="C8" s="63" t="s">
        <v>112</v>
      </c>
      <c r="D8" s="64">
        <v>3</v>
      </c>
      <c r="E8" s="63" t="s">
        <v>113</v>
      </c>
      <c r="F8" s="64">
        <v>24</v>
      </c>
      <c r="G8" s="63" t="s">
        <v>230</v>
      </c>
      <c r="H8" s="65">
        <v>1197</v>
      </c>
      <c r="I8" s="60"/>
    </row>
    <row r="9" spans="1:9" ht="20.25" customHeight="1">
      <c r="A9" s="66" t="s">
        <v>231</v>
      </c>
      <c r="B9" s="68">
        <v>0</v>
      </c>
      <c r="C9" s="63" t="s">
        <v>232</v>
      </c>
      <c r="D9" s="64">
        <v>26</v>
      </c>
      <c r="E9" s="63" t="s">
        <v>115</v>
      </c>
      <c r="F9" s="64">
        <v>1</v>
      </c>
      <c r="G9" s="63" t="s">
        <v>233</v>
      </c>
      <c r="H9" s="65">
        <v>1</v>
      </c>
      <c r="I9" s="60"/>
    </row>
    <row r="10" spans="1:9" ht="20.25" customHeight="1">
      <c r="A10" s="66" t="s">
        <v>234</v>
      </c>
      <c r="B10" s="68">
        <v>1057</v>
      </c>
      <c r="C10" s="63" t="s">
        <v>118</v>
      </c>
      <c r="D10" s="64">
        <v>5</v>
      </c>
      <c r="E10" s="63" t="s">
        <v>218</v>
      </c>
      <c r="F10" s="64">
        <v>1</v>
      </c>
      <c r="G10" s="63" t="s">
        <v>235</v>
      </c>
      <c r="H10" s="65">
        <v>1</v>
      </c>
      <c r="I10" s="60"/>
    </row>
    <row r="11" spans="1:9" ht="20.25" customHeight="1">
      <c r="A11" s="66" t="s">
        <v>130</v>
      </c>
      <c r="B11" s="68">
        <v>2</v>
      </c>
      <c r="C11" s="63" t="s">
        <v>121</v>
      </c>
      <c r="D11" s="64">
        <v>65</v>
      </c>
      <c r="E11" s="63" t="s">
        <v>122</v>
      </c>
      <c r="F11" s="64">
        <v>0</v>
      </c>
      <c r="G11" s="63" t="s">
        <v>116</v>
      </c>
      <c r="H11" s="65">
        <v>6</v>
      </c>
      <c r="I11" s="60"/>
    </row>
    <row r="12" spans="1:9" ht="20.25" customHeight="1">
      <c r="A12" s="66" t="s">
        <v>133</v>
      </c>
      <c r="B12" s="68">
        <v>1051</v>
      </c>
      <c r="C12" s="63" t="s">
        <v>124</v>
      </c>
      <c r="D12" s="64">
        <v>472</v>
      </c>
      <c r="E12" s="63" t="s">
        <v>125</v>
      </c>
      <c r="F12" s="64">
        <v>11</v>
      </c>
      <c r="G12" s="63" t="s">
        <v>119</v>
      </c>
      <c r="H12" s="65">
        <v>0</v>
      </c>
      <c r="I12" s="60"/>
    </row>
    <row r="13" spans="1:9" ht="20.25" customHeight="1">
      <c r="A13" s="66" t="s">
        <v>136</v>
      </c>
      <c r="B13" s="68">
        <v>64</v>
      </c>
      <c r="C13" s="63" t="s">
        <v>127</v>
      </c>
      <c r="D13" s="64">
        <v>2</v>
      </c>
      <c r="E13" s="63" t="s">
        <v>128</v>
      </c>
      <c r="F13" s="64">
        <v>206</v>
      </c>
      <c r="G13" s="63" t="s">
        <v>123</v>
      </c>
      <c r="H13" s="65">
        <v>0</v>
      </c>
      <c r="I13" s="60"/>
    </row>
    <row r="14" spans="1:9" ht="20.25" customHeight="1">
      <c r="A14" s="66" t="s">
        <v>236</v>
      </c>
      <c r="B14" s="68">
        <v>5</v>
      </c>
      <c r="C14" s="63" t="s">
        <v>131</v>
      </c>
      <c r="D14" s="64">
        <v>2</v>
      </c>
      <c r="E14" s="63" t="s">
        <v>219</v>
      </c>
      <c r="F14" s="64">
        <v>4</v>
      </c>
      <c r="G14" s="63" t="s">
        <v>126</v>
      </c>
      <c r="H14" s="65">
        <v>154</v>
      </c>
      <c r="I14" s="60"/>
    </row>
    <row r="15" spans="1:9" ht="20.25" customHeight="1">
      <c r="A15" s="66" t="s">
        <v>143</v>
      </c>
      <c r="B15" s="68">
        <v>6</v>
      </c>
      <c r="C15" s="63" t="s">
        <v>134</v>
      </c>
      <c r="D15" s="64">
        <v>2</v>
      </c>
      <c r="E15" s="63" t="s">
        <v>237</v>
      </c>
      <c r="F15" s="64">
        <v>16</v>
      </c>
      <c r="G15" s="63" t="s">
        <v>129</v>
      </c>
      <c r="H15" s="65">
        <v>140</v>
      </c>
      <c r="I15" s="60"/>
    </row>
    <row r="16" spans="1:9" ht="20.25" customHeight="1">
      <c r="A16" s="66" t="s">
        <v>238</v>
      </c>
      <c r="B16" s="68">
        <v>21</v>
      </c>
      <c r="C16" s="63" t="s">
        <v>137</v>
      </c>
      <c r="D16" s="64">
        <v>770</v>
      </c>
      <c r="E16" s="63" t="s">
        <v>138</v>
      </c>
      <c r="F16" s="64">
        <v>0</v>
      </c>
      <c r="G16" s="63" t="s">
        <v>132</v>
      </c>
      <c r="H16" s="65">
        <v>17</v>
      </c>
      <c r="I16" s="60"/>
    </row>
    <row r="17" spans="1:9" ht="20.25" customHeight="1">
      <c r="A17" s="66" t="s">
        <v>239</v>
      </c>
      <c r="B17" s="68">
        <v>983</v>
      </c>
      <c r="C17" s="63" t="s">
        <v>140</v>
      </c>
      <c r="D17" s="64">
        <v>287</v>
      </c>
      <c r="E17" s="63" t="s">
        <v>141</v>
      </c>
      <c r="F17" s="64">
        <v>224</v>
      </c>
      <c r="G17" s="63" t="s">
        <v>135</v>
      </c>
      <c r="H17" s="65">
        <v>0</v>
      </c>
      <c r="I17" s="60"/>
    </row>
    <row r="18" spans="1:9" ht="20.25" customHeight="1">
      <c r="A18" s="66" t="s">
        <v>149</v>
      </c>
      <c r="B18" s="68">
        <v>1</v>
      </c>
      <c r="C18" s="63" t="s">
        <v>240</v>
      </c>
      <c r="D18" s="64">
        <v>53</v>
      </c>
      <c r="E18" s="63" t="s">
        <v>144</v>
      </c>
      <c r="F18" s="64">
        <v>39</v>
      </c>
      <c r="G18" s="103" t="s">
        <v>139</v>
      </c>
      <c r="H18" s="65">
        <v>121</v>
      </c>
      <c r="I18" s="60"/>
    </row>
    <row r="19" spans="1:9" ht="20.25" customHeight="1">
      <c r="A19" s="66" t="s">
        <v>152</v>
      </c>
      <c r="B19" s="68">
        <v>40</v>
      </c>
      <c r="C19" s="63" t="s">
        <v>145</v>
      </c>
      <c r="D19" s="64">
        <v>1</v>
      </c>
      <c r="E19" s="63" t="s">
        <v>146</v>
      </c>
      <c r="F19" s="64">
        <v>1</v>
      </c>
      <c r="G19" s="63" t="s">
        <v>142</v>
      </c>
      <c r="H19" s="65">
        <v>4021</v>
      </c>
      <c r="I19" s="60"/>
    </row>
    <row r="20" spans="1:9" ht="20.25" customHeight="1">
      <c r="A20" s="66" t="s">
        <v>155</v>
      </c>
      <c r="B20" s="68">
        <v>61</v>
      </c>
      <c r="C20" s="63" t="s">
        <v>241</v>
      </c>
      <c r="D20" s="64">
        <v>13</v>
      </c>
      <c r="E20" s="63" t="s">
        <v>148</v>
      </c>
      <c r="F20" s="64">
        <v>0</v>
      </c>
      <c r="G20" s="63" t="s">
        <v>242</v>
      </c>
      <c r="H20" s="65">
        <v>2</v>
      </c>
      <c r="I20" s="60"/>
    </row>
    <row r="21" spans="1:9" ht="20.25" customHeight="1">
      <c r="A21" s="66" t="s">
        <v>157</v>
      </c>
      <c r="B21" s="68">
        <v>3</v>
      </c>
      <c r="C21" s="63" t="s">
        <v>150</v>
      </c>
      <c r="D21" s="64">
        <v>21</v>
      </c>
      <c r="E21" s="63" t="s">
        <v>151</v>
      </c>
      <c r="F21" s="64">
        <v>0</v>
      </c>
      <c r="G21" s="63" t="s">
        <v>147</v>
      </c>
      <c r="H21" s="65">
        <v>2</v>
      </c>
      <c r="I21" s="60"/>
    </row>
    <row r="22" spans="1:9" ht="20.25" customHeight="1">
      <c r="A22" s="66" t="s">
        <v>158</v>
      </c>
      <c r="B22" s="68">
        <v>3</v>
      </c>
      <c r="C22" s="63" t="s">
        <v>243</v>
      </c>
      <c r="D22" s="64">
        <v>0</v>
      </c>
      <c r="E22" s="63" t="s">
        <v>153</v>
      </c>
      <c r="F22" s="64">
        <v>330</v>
      </c>
      <c r="G22" s="63" t="s">
        <v>244</v>
      </c>
      <c r="H22" s="65">
        <v>4</v>
      </c>
      <c r="I22" s="60"/>
    </row>
    <row r="23" spans="1:9" ht="20.25" customHeight="1">
      <c r="A23" s="66" t="s">
        <v>160</v>
      </c>
      <c r="B23" s="68">
        <v>4</v>
      </c>
      <c r="C23" s="63" t="s">
        <v>156</v>
      </c>
      <c r="D23" s="64">
        <v>1</v>
      </c>
      <c r="E23" s="63" t="s">
        <v>370</v>
      </c>
      <c r="F23" s="64">
        <v>198</v>
      </c>
      <c r="G23" s="63" t="s">
        <v>245</v>
      </c>
      <c r="H23" s="65">
        <v>33</v>
      </c>
      <c r="I23" s="60"/>
    </row>
    <row r="24" spans="1:9" ht="20.25" customHeight="1">
      <c r="A24" s="66" t="s">
        <v>246</v>
      </c>
      <c r="B24" s="68">
        <v>1096</v>
      </c>
      <c r="C24" s="63" t="s">
        <v>247</v>
      </c>
      <c r="D24" s="64">
        <v>3</v>
      </c>
      <c r="E24" s="63" t="s">
        <v>248</v>
      </c>
      <c r="F24" s="64">
        <v>266</v>
      </c>
      <c r="G24" s="63" t="s">
        <v>154</v>
      </c>
      <c r="H24" s="65">
        <v>152</v>
      </c>
      <c r="I24" s="60"/>
    </row>
    <row r="25" spans="1:9" ht="20.25" customHeight="1">
      <c r="A25" s="66" t="s">
        <v>249</v>
      </c>
      <c r="B25" s="68">
        <v>3</v>
      </c>
      <c r="C25" s="63" t="s">
        <v>250</v>
      </c>
      <c r="D25" s="64">
        <v>20</v>
      </c>
      <c r="E25" s="63" t="s">
        <v>251</v>
      </c>
      <c r="F25" s="64">
        <v>10</v>
      </c>
      <c r="G25" s="63" t="s">
        <v>252</v>
      </c>
      <c r="H25" s="65">
        <v>0</v>
      </c>
      <c r="I25" s="60"/>
    </row>
    <row r="26" spans="1:9" ht="20.25" customHeight="1">
      <c r="A26" s="66" t="s">
        <v>165</v>
      </c>
      <c r="B26" s="68">
        <v>0</v>
      </c>
      <c r="C26" s="63" t="s">
        <v>161</v>
      </c>
      <c r="D26" s="64">
        <v>36</v>
      </c>
      <c r="E26" s="63" t="s">
        <v>162</v>
      </c>
      <c r="F26" s="64">
        <v>0</v>
      </c>
      <c r="G26" s="63" t="s">
        <v>253</v>
      </c>
      <c r="H26" s="65">
        <v>0</v>
      </c>
      <c r="I26" s="60"/>
    </row>
    <row r="27" spans="1:9" ht="20.25" customHeight="1">
      <c r="A27" s="66" t="s">
        <v>167</v>
      </c>
      <c r="B27" s="68">
        <v>14217</v>
      </c>
      <c r="C27" s="63" t="s">
        <v>163</v>
      </c>
      <c r="D27" s="64">
        <v>1</v>
      </c>
      <c r="E27" s="63" t="s">
        <v>164</v>
      </c>
      <c r="F27" s="64">
        <v>429</v>
      </c>
      <c r="G27" s="63" t="s">
        <v>159</v>
      </c>
      <c r="H27" s="65">
        <v>22</v>
      </c>
      <c r="I27" s="60"/>
    </row>
    <row r="28" spans="1:9" ht="20.25" customHeight="1">
      <c r="A28" s="66" t="s">
        <v>170</v>
      </c>
      <c r="B28" s="68">
        <v>1</v>
      </c>
      <c r="C28" s="63" t="s">
        <v>166</v>
      </c>
      <c r="D28" s="64">
        <v>2027</v>
      </c>
      <c r="E28" s="63" t="s">
        <v>254</v>
      </c>
      <c r="F28" s="64">
        <v>64</v>
      </c>
      <c r="G28" s="69" t="s">
        <v>255</v>
      </c>
      <c r="H28" s="65">
        <v>298</v>
      </c>
      <c r="I28" s="60"/>
    </row>
    <row r="29" spans="1:9" ht="20.25" customHeight="1">
      <c r="A29" s="66" t="s">
        <v>173</v>
      </c>
      <c r="B29" s="68">
        <v>32</v>
      </c>
      <c r="C29" s="63" t="s">
        <v>168</v>
      </c>
      <c r="D29" s="64">
        <v>1387</v>
      </c>
      <c r="E29" s="63" t="s">
        <v>169</v>
      </c>
      <c r="F29" s="64">
        <v>9</v>
      </c>
      <c r="G29" s="69" t="s">
        <v>256</v>
      </c>
      <c r="H29" s="65">
        <v>9</v>
      </c>
      <c r="I29" s="60"/>
    </row>
    <row r="30" spans="1:9" ht="20.25" customHeight="1">
      <c r="A30" s="66" t="s">
        <v>257</v>
      </c>
      <c r="B30" s="68">
        <v>0</v>
      </c>
      <c r="C30" s="63" t="s">
        <v>171</v>
      </c>
      <c r="D30" s="64">
        <v>725</v>
      </c>
      <c r="E30" s="63" t="s">
        <v>172</v>
      </c>
      <c r="F30" s="64">
        <v>1134</v>
      </c>
      <c r="G30" s="63" t="s">
        <v>221</v>
      </c>
      <c r="H30" s="65">
        <v>2120</v>
      </c>
      <c r="I30" s="60"/>
    </row>
    <row r="31" spans="1:9" ht="20.25" customHeight="1">
      <c r="A31" s="66" t="s">
        <v>258</v>
      </c>
      <c r="B31" s="68">
        <v>1</v>
      </c>
      <c r="C31" s="63" t="s">
        <v>174</v>
      </c>
      <c r="D31" s="64">
        <v>2</v>
      </c>
      <c r="E31" s="63" t="s">
        <v>259</v>
      </c>
      <c r="F31" s="64">
        <v>4</v>
      </c>
      <c r="G31" s="63" t="s">
        <v>222</v>
      </c>
      <c r="H31" s="65">
        <v>5297</v>
      </c>
      <c r="I31" s="60"/>
    </row>
    <row r="32" spans="1:9" ht="20.25" customHeight="1">
      <c r="A32" s="66" t="s">
        <v>260</v>
      </c>
      <c r="B32" s="68">
        <v>1463</v>
      </c>
      <c r="C32" s="63" t="s">
        <v>175</v>
      </c>
      <c r="D32" s="64">
        <v>129</v>
      </c>
      <c r="E32" s="63" t="s">
        <v>220</v>
      </c>
      <c r="F32" s="64">
        <v>6</v>
      </c>
      <c r="G32" s="63" t="s">
        <v>223</v>
      </c>
      <c r="H32" s="65">
        <v>181</v>
      </c>
      <c r="I32" s="60"/>
    </row>
    <row r="33" spans="1:9" ht="20.25" customHeight="1">
      <c r="A33" s="66" t="s">
        <v>177</v>
      </c>
      <c r="B33" s="68">
        <v>24</v>
      </c>
      <c r="C33" s="63" t="s">
        <v>176</v>
      </c>
      <c r="D33" s="64">
        <v>62</v>
      </c>
      <c r="E33" s="63" t="s">
        <v>261</v>
      </c>
      <c r="F33" s="64">
        <v>1</v>
      </c>
      <c r="G33" s="63" t="s">
        <v>262</v>
      </c>
      <c r="H33" s="65">
        <v>14</v>
      </c>
      <c r="I33" s="60"/>
    </row>
    <row r="34" spans="1:9" ht="20.25" customHeight="1">
      <c r="A34" s="66" t="s">
        <v>180</v>
      </c>
      <c r="B34" s="68">
        <v>1101</v>
      </c>
      <c r="C34" s="63" t="s">
        <v>178</v>
      </c>
      <c r="D34" s="64">
        <v>158</v>
      </c>
      <c r="E34" s="63" t="s">
        <v>263</v>
      </c>
      <c r="F34" s="64">
        <v>305</v>
      </c>
      <c r="G34" s="63" t="s">
        <v>264</v>
      </c>
      <c r="H34" s="65">
        <v>29</v>
      </c>
      <c r="I34" s="60"/>
    </row>
    <row r="35" spans="1:9" ht="20.25" customHeight="1">
      <c r="A35" s="66" t="s">
        <v>371</v>
      </c>
      <c r="B35" s="68">
        <v>2</v>
      </c>
      <c r="C35" s="63" t="s">
        <v>265</v>
      </c>
      <c r="D35" s="64">
        <v>8</v>
      </c>
      <c r="E35" s="63" t="s">
        <v>179</v>
      </c>
      <c r="F35" s="64">
        <v>8419</v>
      </c>
      <c r="G35" s="63" t="s">
        <v>266</v>
      </c>
      <c r="H35" s="65">
        <v>0</v>
      </c>
      <c r="I35" s="60"/>
    </row>
    <row r="36" spans="1:9" ht="20.25" customHeight="1">
      <c r="A36" s="70" t="s">
        <v>183</v>
      </c>
      <c r="B36" s="68">
        <v>1</v>
      </c>
      <c r="C36" s="63" t="s">
        <v>372</v>
      </c>
      <c r="D36" s="64">
        <v>10</v>
      </c>
      <c r="E36" s="63" t="s">
        <v>181</v>
      </c>
      <c r="F36" s="64">
        <v>17657</v>
      </c>
      <c r="G36" s="63" t="s">
        <v>267</v>
      </c>
      <c r="H36" s="65">
        <v>0</v>
      </c>
      <c r="I36" s="60"/>
    </row>
    <row r="37" spans="1:9" ht="20.25" customHeight="1">
      <c r="A37" s="66" t="s">
        <v>268</v>
      </c>
      <c r="B37" s="68">
        <v>0</v>
      </c>
      <c r="C37" s="63" t="s">
        <v>269</v>
      </c>
      <c r="D37" s="64">
        <v>13</v>
      </c>
      <c r="E37" s="63" t="s">
        <v>182</v>
      </c>
      <c r="F37" s="64">
        <v>61</v>
      </c>
      <c r="G37" s="63" t="s">
        <v>270</v>
      </c>
      <c r="H37" s="65">
        <v>28</v>
      </c>
      <c r="I37" s="60"/>
    </row>
    <row r="38" spans="1:9" ht="20.25" customHeight="1">
      <c r="A38" s="66" t="s">
        <v>186</v>
      </c>
      <c r="B38" s="68">
        <v>35</v>
      </c>
      <c r="C38" s="63" t="s">
        <v>185</v>
      </c>
      <c r="D38" s="64">
        <v>6</v>
      </c>
      <c r="E38" s="63" t="s">
        <v>184</v>
      </c>
      <c r="F38" s="64">
        <v>47</v>
      </c>
      <c r="G38" s="63" t="s">
        <v>271</v>
      </c>
      <c r="H38" s="65">
        <v>3834</v>
      </c>
      <c r="I38" s="60"/>
    </row>
    <row r="39" spans="1:9" ht="20.25" customHeight="1">
      <c r="A39" s="66" t="s">
        <v>190</v>
      </c>
      <c r="B39" s="68">
        <v>38198</v>
      </c>
      <c r="C39" s="63" t="s">
        <v>187</v>
      </c>
      <c r="D39" s="64">
        <v>32</v>
      </c>
      <c r="E39" s="63" t="s">
        <v>272</v>
      </c>
      <c r="F39" s="64">
        <v>9</v>
      </c>
      <c r="G39" s="63" t="s">
        <v>189</v>
      </c>
      <c r="H39" s="65">
        <v>0</v>
      </c>
      <c r="I39" s="60"/>
    </row>
    <row r="40" spans="1:9" ht="20.25" customHeight="1">
      <c r="A40" s="66" t="s">
        <v>192</v>
      </c>
      <c r="B40" s="68">
        <v>480</v>
      </c>
      <c r="C40" s="63" t="s">
        <v>191</v>
      </c>
      <c r="D40" s="64">
        <v>0</v>
      </c>
      <c r="E40" s="63" t="s">
        <v>188</v>
      </c>
      <c r="F40" s="64">
        <v>374</v>
      </c>
      <c r="G40" s="63" t="s">
        <v>273</v>
      </c>
      <c r="H40" s="65">
        <v>3</v>
      </c>
      <c r="I40" s="60"/>
    </row>
    <row r="41" spans="1:9" ht="20.25" customHeight="1">
      <c r="A41" s="66" t="s">
        <v>194</v>
      </c>
      <c r="B41" s="68">
        <v>0</v>
      </c>
      <c r="C41" s="63" t="s">
        <v>373</v>
      </c>
      <c r="D41" s="64">
        <v>34092</v>
      </c>
      <c r="E41" s="63" t="s">
        <v>274</v>
      </c>
      <c r="F41" s="64">
        <v>659</v>
      </c>
      <c r="G41" s="84" t="s">
        <v>275</v>
      </c>
      <c r="H41" s="65">
        <v>3</v>
      </c>
      <c r="I41" s="60"/>
    </row>
    <row r="42" spans="1:9" ht="20.25" customHeight="1">
      <c r="A42" s="66" t="s">
        <v>276</v>
      </c>
      <c r="B42" s="68">
        <v>1</v>
      </c>
      <c r="C42" s="63" t="s">
        <v>277</v>
      </c>
      <c r="D42" s="64">
        <v>1</v>
      </c>
      <c r="E42" s="63" t="s">
        <v>193</v>
      </c>
      <c r="F42" s="64">
        <v>3</v>
      </c>
      <c r="G42" s="63" t="s">
        <v>195</v>
      </c>
      <c r="H42" s="65">
        <v>11</v>
      </c>
      <c r="I42" s="60"/>
    </row>
    <row r="43" spans="1:9" ht="20.25" customHeight="1">
      <c r="A43" s="66" t="s">
        <v>374</v>
      </c>
      <c r="B43" s="68">
        <v>38</v>
      </c>
      <c r="C43" s="63" t="s">
        <v>278</v>
      </c>
      <c r="D43" s="64">
        <v>9</v>
      </c>
      <c r="E43" s="71" t="s">
        <v>224</v>
      </c>
      <c r="F43" s="64">
        <v>7</v>
      </c>
      <c r="G43" s="63" t="s">
        <v>196</v>
      </c>
      <c r="H43" s="65">
        <v>7</v>
      </c>
      <c r="I43" s="60"/>
    </row>
    <row r="44" spans="1:9" ht="20.25" customHeight="1">
      <c r="A44" s="66" t="s">
        <v>279</v>
      </c>
      <c r="B44" s="68">
        <v>33</v>
      </c>
      <c r="C44" s="63" t="s">
        <v>197</v>
      </c>
      <c r="D44" s="64">
        <v>1433</v>
      </c>
      <c r="E44" s="63" t="s">
        <v>280</v>
      </c>
      <c r="F44" s="64">
        <v>1</v>
      </c>
      <c r="G44" s="69" t="s">
        <v>198</v>
      </c>
      <c r="H44" s="65">
        <v>190</v>
      </c>
      <c r="I44" s="60"/>
    </row>
    <row r="45" spans="1:9" ht="20.25" customHeight="1">
      <c r="A45" s="66" t="s">
        <v>199</v>
      </c>
      <c r="B45" s="68">
        <v>9</v>
      </c>
      <c r="C45" s="63" t="s">
        <v>281</v>
      </c>
      <c r="D45" s="64">
        <v>1</v>
      </c>
      <c r="E45" s="63" t="s">
        <v>282</v>
      </c>
      <c r="F45" s="64">
        <v>0</v>
      </c>
      <c r="G45" s="69"/>
      <c r="H45" s="65">
        <v>0</v>
      </c>
      <c r="I45" s="60"/>
    </row>
    <row r="46" spans="1:9" ht="20.25" customHeight="1">
      <c r="A46" s="66" t="s">
        <v>200</v>
      </c>
      <c r="B46" s="68">
        <v>12</v>
      </c>
      <c r="C46" s="63" t="s">
        <v>201</v>
      </c>
      <c r="D46" s="64">
        <v>8</v>
      </c>
      <c r="E46" s="63" t="s">
        <v>283</v>
      </c>
      <c r="F46" s="64">
        <v>0</v>
      </c>
      <c r="G46" s="69"/>
      <c r="H46" s="65">
        <v>0</v>
      </c>
      <c r="I46" s="60"/>
    </row>
    <row r="47" spans="1:9" ht="20.25" customHeight="1">
      <c r="A47" s="66" t="s">
        <v>284</v>
      </c>
      <c r="B47" s="68">
        <v>4</v>
      </c>
      <c r="C47" s="63" t="s">
        <v>203</v>
      </c>
      <c r="D47" s="64">
        <v>5</v>
      </c>
      <c r="E47" s="63" t="s">
        <v>285</v>
      </c>
      <c r="F47" s="64">
        <v>63</v>
      </c>
      <c r="G47" s="63"/>
      <c r="H47" s="65">
        <v>0</v>
      </c>
      <c r="I47" s="60"/>
    </row>
    <row r="48" spans="1:9" ht="20.25" customHeight="1">
      <c r="A48" s="66" t="s">
        <v>286</v>
      </c>
      <c r="B48" s="68">
        <v>23</v>
      </c>
      <c r="C48" s="63" t="s">
        <v>204</v>
      </c>
      <c r="D48" s="64">
        <v>1</v>
      </c>
      <c r="E48" s="63" t="s">
        <v>202</v>
      </c>
      <c r="F48" s="64">
        <v>32</v>
      </c>
      <c r="G48" s="72"/>
      <c r="H48" s="65">
        <v>0</v>
      </c>
      <c r="I48" s="60"/>
    </row>
    <row r="49" spans="1:9" ht="20.25" customHeight="1">
      <c r="A49" s="66" t="s">
        <v>205</v>
      </c>
      <c r="B49" s="68">
        <v>126</v>
      </c>
      <c r="C49" s="63" t="s">
        <v>206</v>
      </c>
      <c r="D49" s="64">
        <v>3</v>
      </c>
      <c r="E49" s="63" t="s">
        <v>287</v>
      </c>
      <c r="F49" s="64">
        <v>0</v>
      </c>
      <c r="G49" s="73"/>
      <c r="H49" s="65">
        <v>0</v>
      </c>
      <c r="I49" s="60"/>
    </row>
    <row r="50" spans="1:9" ht="20.25" customHeight="1">
      <c r="A50" s="66" t="s">
        <v>288</v>
      </c>
      <c r="B50" s="68">
        <v>1</v>
      </c>
      <c r="C50" s="63" t="s">
        <v>289</v>
      </c>
      <c r="D50" s="64">
        <v>0</v>
      </c>
      <c r="E50" s="63" t="s">
        <v>290</v>
      </c>
      <c r="F50" s="64">
        <v>3</v>
      </c>
      <c r="G50" s="73"/>
      <c r="H50" s="65">
        <v>0</v>
      </c>
      <c r="I50" s="60"/>
    </row>
    <row r="51" spans="1:9" ht="20.25" customHeight="1">
      <c r="A51" s="66" t="s">
        <v>208</v>
      </c>
      <c r="B51" s="68">
        <v>1</v>
      </c>
      <c r="C51" s="63" t="s">
        <v>209</v>
      </c>
      <c r="D51" s="74">
        <v>27</v>
      </c>
      <c r="E51" s="63" t="s">
        <v>207</v>
      </c>
      <c r="F51" s="64">
        <v>259</v>
      </c>
      <c r="G51" s="73"/>
      <c r="H51" s="65">
        <v>0</v>
      </c>
      <c r="I51" s="60"/>
    </row>
    <row r="52" spans="1:9" ht="20.25" customHeight="1" thickBot="1">
      <c r="A52" s="75" t="s">
        <v>291</v>
      </c>
      <c r="B52" s="76">
        <v>162</v>
      </c>
      <c r="C52" s="77" t="s">
        <v>292</v>
      </c>
      <c r="D52" s="78">
        <v>3</v>
      </c>
      <c r="E52" s="77" t="s">
        <v>293</v>
      </c>
      <c r="F52" s="79">
        <v>9</v>
      </c>
      <c r="G52" s="80"/>
      <c r="H52" s="81">
        <v>0</v>
      </c>
      <c r="I52" s="60"/>
    </row>
    <row r="53" spans="1:9" ht="19.5" customHeight="1">
      <c r="A53" s="82"/>
      <c r="B53" s="83"/>
      <c r="C53" s="82"/>
      <c r="D53" s="83"/>
      <c r="E53" s="82"/>
      <c r="F53" s="83"/>
      <c r="G53" s="51"/>
      <c r="H53" s="83"/>
      <c r="I53" s="60"/>
    </row>
    <row r="54" spans="1:9" ht="19.5" customHeight="1">
      <c r="A54" s="82"/>
      <c r="B54" s="83"/>
      <c r="C54" s="82"/>
      <c r="D54" s="83"/>
      <c r="E54" s="82"/>
      <c r="F54" s="83"/>
      <c r="G54" s="51"/>
      <c r="H54" s="83"/>
      <c r="I54" s="60"/>
    </row>
    <row r="55" spans="1:9" ht="19.5" customHeight="1">
      <c r="A55" s="82"/>
      <c r="B55" s="83"/>
      <c r="C55" s="51"/>
      <c r="D55" s="83"/>
      <c r="E55" s="82"/>
      <c r="F55" s="83"/>
      <c r="G55" s="51"/>
      <c r="H55" s="83"/>
      <c r="I55" s="60"/>
    </row>
  </sheetData>
  <phoneticPr fontId="2" type="Hiragana"/>
  <pageMargins left="0.70866141732283472" right="0.39370078740157483" top="0.98425196850393704" bottom="0.39370078740157483" header="0.51181102362204722" footer="0.51181102362204722"/>
  <pageSetup paperSize="9" scale="70" orientation="portrait" horizontalDpi="4294967292" verticalDpi="4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P76"/>
  <sheetViews>
    <sheetView zoomScaleNormal="100" zoomScaleSheetLayoutView="75" workbookViewId="0">
      <selection activeCell="Q7" sqref="Q7"/>
    </sheetView>
  </sheetViews>
  <sheetFormatPr defaultRowHeight="13.5"/>
  <cols>
    <col min="1" max="1" width="10" customWidth="1"/>
    <col min="2" max="2" width="7.75" customWidth="1"/>
    <col min="3" max="3" width="6.75" customWidth="1"/>
    <col min="5" max="6" width="6.75" customWidth="1"/>
    <col min="7" max="9" width="5.75" customWidth="1"/>
    <col min="10" max="10" width="6" customWidth="1"/>
    <col min="11" max="12" width="5.75" customWidth="1"/>
    <col min="13" max="13" width="7.5" customWidth="1"/>
    <col min="14" max="14" width="5.75" customWidth="1"/>
    <col min="15" max="15" width="7.75" customWidth="1"/>
    <col min="16" max="17" width="7.5" customWidth="1"/>
  </cols>
  <sheetData>
    <row r="1" spans="1:16" ht="16.5" customHeight="1">
      <c r="A1" s="16" t="s">
        <v>502</v>
      </c>
    </row>
    <row r="2" spans="1:16" ht="16.5" customHeight="1" thickBot="1">
      <c r="A2" s="49"/>
      <c r="K2" s="4"/>
      <c r="L2" s="15"/>
      <c r="N2" s="4"/>
      <c r="O2" s="15" t="s">
        <v>810</v>
      </c>
      <c r="P2" t="s">
        <v>811</v>
      </c>
    </row>
    <row r="3" spans="1:16" ht="16.5" customHeight="1">
      <c r="A3" s="9"/>
      <c r="B3" s="43" t="s">
        <v>375</v>
      </c>
      <c r="C3" s="39"/>
      <c r="D3" s="40"/>
      <c r="E3" s="40"/>
      <c r="F3" s="39"/>
      <c r="G3" s="40"/>
      <c r="H3" s="39"/>
      <c r="I3" s="40"/>
      <c r="J3" s="39"/>
      <c r="K3" s="40"/>
      <c r="L3" s="40"/>
      <c r="M3" s="40"/>
      <c r="N3" s="40"/>
      <c r="O3" s="39"/>
      <c r="P3" s="89" t="s">
        <v>376</v>
      </c>
    </row>
    <row r="4" spans="1:16" ht="16.5" customHeight="1" thickBot="1">
      <c r="A4" s="10"/>
      <c r="B4" s="33" t="s">
        <v>377</v>
      </c>
      <c r="C4" s="41" t="s">
        <v>190</v>
      </c>
      <c r="D4" s="42" t="s">
        <v>378</v>
      </c>
      <c r="E4" s="42" t="s">
        <v>181</v>
      </c>
      <c r="F4" s="41" t="s">
        <v>167</v>
      </c>
      <c r="G4" s="42" t="s">
        <v>179</v>
      </c>
      <c r="H4" s="41" t="s">
        <v>222</v>
      </c>
      <c r="I4" s="42" t="s">
        <v>142</v>
      </c>
      <c r="J4" s="41" t="s">
        <v>271</v>
      </c>
      <c r="K4" s="42" t="s">
        <v>221</v>
      </c>
      <c r="L4" s="42" t="s">
        <v>166</v>
      </c>
      <c r="M4" s="48" t="s">
        <v>260</v>
      </c>
      <c r="N4" s="42" t="s">
        <v>197</v>
      </c>
      <c r="O4" s="47" t="s">
        <v>168</v>
      </c>
      <c r="P4" s="44" t="s">
        <v>379</v>
      </c>
    </row>
    <row r="5" spans="1:16" ht="16.5" customHeight="1" thickBot="1">
      <c r="A5" s="34" t="s">
        <v>380</v>
      </c>
      <c r="B5" s="6">
        <f t="shared" ref="B5:O5" si="0">B6+B25+SUM(B26:B60)</f>
        <v>149012</v>
      </c>
      <c r="C5" s="101">
        <f t="shared" si="0"/>
        <v>37075</v>
      </c>
      <c r="D5" s="97">
        <f t="shared" si="0"/>
        <v>34316</v>
      </c>
      <c r="E5" s="97">
        <f t="shared" si="0"/>
        <v>16490</v>
      </c>
      <c r="F5" s="97">
        <f t="shared" si="0"/>
        <v>14203</v>
      </c>
      <c r="G5" s="97">
        <f t="shared" si="0"/>
        <v>8218</v>
      </c>
      <c r="H5" s="97">
        <f t="shared" si="0"/>
        <v>5291</v>
      </c>
      <c r="I5" s="97">
        <f t="shared" si="0"/>
        <v>3926</v>
      </c>
      <c r="J5" s="97">
        <f t="shared" si="0"/>
        <v>3661</v>
      </c>
      <c r="K5" s="97">
        <f t="shared" si="0"/>
        <v>2138</v>
      </c>
      <c r="L5" s="97">
        <f t="shared" si="0"/>
        <v>1847</v>
      </c>
      <c r="M5" s="97">
        <f t="shared" si="0"/>
        <v>1414</v>
      </c>
      <c r="N5" s="97">
        <f t="shared" si="0"/>
        <v>1399</v>
      </c>
      <c r="O5" s="97">
        <f t="shared" si="0"/>
        <v>1317</v>
      </c>
      <c r="P5" s="102">
        <f>B5-SUM(C5:O5)</f>
        <v>17717</v>
      </c>
    </row>
    <row r="6" spans="1:16" ht="16.5" customHeight="1" thickBot="1">
      <c r="A6" s="17" t="s">
        <v>381</v>
      </c>
      <c r="B6" s="6">
        <f>SUM(B7:B24)</f>
        <v>65904</v>
      </c>
      <c r="C6" s="101">
        <f t="shared" ref="C6:P6" si="1">SUM(C7:C24)</f>
        <v>22398</v>
      </c>
      <c r="D6" s="97">
        <f t="shared" si="1"/>
        <v>15949</v>
      </c>
      <c r="E6" s="97">
        <f t="shared" si="1"/>
        <v>6273</v>
      </c>
      <c r="F6" s="97">
        <f t="shared" si="1"/>
        <v>3926</v>
      </c>
      <c r="G6" s="97">
        <f t="shared" si="1"/>
        <v>1731</v>
      </c>
      <c r="H6" s="97">
        <f t="shared" si="1"/>
        <v>2653</v>
      </c>
      <c r="I6" s="97">
        <f t="shared" si="1"/>
        <v>1270</v>
      </c>
      <c r="J6" s="97">
        <f t="shared" si="1"/>
        <v>1225</v>
      </c>
      <c r="K6" s="97">
        <f t="shared" si="1"/>
        <v>1147</v>
      </c>
      <c r="L6" s="97">
        <f t="shared" si="1"/>
        <v>695</v>
      </c>
      <c r="M6" s="97">
        <f t="shared" si="1"/>
        <v>401</v>
      </c>
      <c r="N6" s="97">
        <f t="shared" si="1"/>
        <v>114</v>
      </c>
      <c r="O6" s="97">
        <f t="shared" si="1"/>
        <v>534</v>
      </c>
      <c r="P6" s="104">
        <f t="shared" si="1"/>
        <v>7588</v>
      </c>
    </row>
    <row r="7" spans="1:16" ht="16.5" customHeight="1">
      <c r="A7" s="35" t="s">
        <v>382</v>
      </c>
      <c r="B7" s="21">
        <v>7524</v>
      </c>
      <c r="C7" s="22">
        <v>1555</v>
      </c>
      <c r="D7" s="23">
        <v>1950</v>
      </c>
      <c r="E7" s="23">
        <v>781</v>
      </c>
      <c r="F7" s="23">
        <v>1504</v>
      </c>
      <c r="G7" s="23">
        <v>543</v>
      </c>
      <c r="H7" s="23">
        <v>118</v>
      </c>
      <c r="I7" s="22">
        <v>88</v>
      </c>
      <c r="J7" s="22">
        <v>40</v>
      </c>
      <c r="K7" s="22">
        <v>43</v>
      </c>
      <c r="L7" s="22">
        <v>35</v>
      </c>
      <c r="M7" s="22">
        <v>1</v>
      </c>
      <c r="N7" s="23">
        <v>0</v>
      </c>
      <c r="O7" s="23">
        <v>53</v>
      </c>
      <c r="P7" s="91">
        <f>B7-SUM(C7:O7)</f>
        <v>813</v>
      </c>
    </row>
    <row r="8" spans="1:16" ht="16.5" customHeight="1">
      <c r="A8" s="36" t="s">
        <v>383</v>
      </c>
      <c r="B8" s="24">
        <v>3887</v>
      </c>
      <c r="C8" s="25">
        <v>1569</v>
      </c>
      <c r="D8" s="26">
        <v>1219</v>
      </c>
      <c r="E8" s="26">
        <v>289</v>
      </c>
      <c r="F8" s="26">
        <v>72</v>
      </c>
      <c r="G8" s="26">
        <v>41</v>
      </c>
      <c r="H8" s="26">
        <v>126</v>
      </c>
      <c r="I8" s="25">
        <v>65</v>
      </c>
      <c r="J8" s="25">
        <v>22</v>
      </c>
      <c r="K8" s="25">
        <v>50</v>
      </c>
      <c r="L8" s="25">
        <v>18</v>
      </c>
      <c r="M8" s="25">
        <v>16</v>
      </c>
      <c r="N8" s="26">
        <v>1</v>
      </c>
      <c r="O8" s="26">
        <v>25</v>
      </c>
      <c r="P8" s="92">
        <f>B8-SUM(C8:O8)</f>
        <v>374</v>
      </c>
    </row>
    <row r="9" spans="1:16" ht="16.5" customHeight="1">
      <c r="A9" s="36" t="s">
        <v>384</v>
      </c>
      <c r="B9" s="24">
        <v>2515</v>
      </c>
      <c r="C9" s="25">
        <v>1199</v>
      </c>
      <c r="D9" s="26">
        <v>683</v>
      </c>
      <c r="E9" s="26">
        <v>180</v>
      </c>
      <c r="F9" s="26">
        <v>25</v>
      </c>
      <c r="G9" s="26">
        <v>60</v>
      </c>
      <c r="H9" s="26">
        <v>57</v>
      </c>
      <c r="I9" s="25">
        <v>39</v>
      </c>
      <c r="J9" s="25">
        <v>5</v>
      </c>
      <c r="K9" s="25">
        <v>33</v>
      </c>
      <c r="L9" s="25">
        <v>19</v>
      </c>
      <c r="M9" s="25">
        <v>0</v>
      </c>
      <c r="N9" s="26">
        <v>1</v>
      </c>
      <c r="O9" s="26">
        <v>19</v>
      </c>
      <c r="P9" s="92">
        <f t="shared" ref="P9:P24" si="2">B9-SUM(C9:O9)</f>
        <v>195</v>
      </c>
    </row>
    <row r="10" spans="1:16" ht="16.5" customHeight="1">
      <c r="A10" s="36" t="s">
        <v>385</v>
      </c>
      <c r="B10" s="24">
        <v>14061</v>
      </c>
      <c r="C10" s="25">
        <v>6022</v>
      </c>
      <c r="D10" s="26">
        <v>2866</v>
      </c>
      <c r="E10" s="26">
        <v>1130</v>
      </c>
      <c r="F10" s="26">
        <v>82</v>
      </c>
      <c r="G10" s="26">
        <v>49</v>
      </c>
      <c r="H10" s="26">
        <v>1011</v>
      </c>
      <c r="I10" s="25">
        <v>235</v>
      </c>
      <c r="J10" s="25">
        <v>26</v>
      </c>
      <c r="K10" s="25">
        <v>557</v>
      </c>
      <c r="L10" s="25">
        <v>221</v>
      </c>
      <c r="M10" s="25">
        <v>27</v>
      </c>
      <c r="N10" s="26">
        <v>1</v>
      </c>
      <c r="O10" s="26">
        <v>45</v>
      </c>
      <c r="P10" s="92">
        <f t="shared" si="2"/>
        <v>1789</v>
      </c>
    </row>
    <row r="11" spans="1:16" ht="16.5" customHeight="1">
      <c r="A11" s="36" t="s">
        <v>386</v>
      </c>
      <c r="B11" s="24">
        <v>6479</v>
      </c>
      <c r="C11" s="25">
        <v>2303</v>
      </c>
      <c r="D11" s="26">
        <v>2164</v>
      </c>
      <c r="E11" s="26">
        <v>851</v>
      </c>
      <c r="F11" s="26">
        <v>121</v>
      </c>
      <c r="G11" s="26">
        <v>60</v>
      </c>
      <c r="H11" s="26">
        <v>91</v>
      </c>
      <c r="I11" s="25">
        <v>224</v>
      </c>
      <c r="J11" s="25">
        <v>17</v>
      </c>
      <c r="K11" s="25">
        <v>57</v>
      </c>
      <c r="L11" s="25">
        <v>51</v>
      </c>
      <c r="M11" s="25">
        <v>8</v>
      </c>
      <c r="N11" s="26">
        <v>6</v>
      </c>
      <c r="O11" s="26">
        <v>26</v>
      </c>
      <c r="P11" s="92">
        <f t="shared" si="2"/>
        <v>500</v>
      </c>
    </row>
    <row r="12" spans="1:16" ht="16.5" customHeight="1">
      <c r="A12" s="36" t="s">
        <v>387</v>
      </c>
      <c r="B12" s="24">
        <v>2008</v>
      </c>
      <c r="C12" s="25">
        <v>672</v>
      </c>
      <c r="D12" s="26">
        <v>573</v>
      </c>
      <c r="E12" s="26">
        <v>230</v>
      </c>
      <c r="F12" s="26">
        <v>126</v>
      </c>
      <c r="G12" s="26">
        <v>29</v>
      </c>
      <c r="H12" s="26">
        <v>71</v>
      </c>
      <c r="I12" s="25">
        <v>52</v>
      </c>
      <c r="J12" s="25">
        <v>36</v>
      </c>
      <c r="K12" s="25">
        <v>15</v>
      </c>
      <c r="L12" s="25">
        <v>10</v>
      </c>
      <c r="M12" s="25">
        <v>4</v>
      </c>
      <c r="N12" s="26">
        <v>0</v>
      </c>
      <c r="O12" s="26">
        <v>29</v>
      </c>
      <c r="P12" s="92">
        <f t="shared" si="2"/>
        <v>161</v>
      </c>
    </row>
    <row r="13" spans="1:16" ht="16.5" customHeight="1">
      <c r="A13" s="36" t="s">
        <v>388</v>
      </c>
      <c r="B13" s="24">
        <v>3174</v>
      </c>
      <c r="C13" s="25">
        <v>1402</v>
      </c>
      <c r="D13" s="26">
        <v>857</v>
      </c>
      <c r="E13" s="26">
        <v>308</v>
      </c>
      <c r="F13" s="26">
        <v>17</v>
      </c>
      <c r="G13" s="26">
        <v>6</v>
      </c>
      <c r="H13" s="26">
        <v>78</v>
      </c>
      <c r="I13" s="25">
        <v>63</v>
      </c>
      <c r="J13" s="25">
        <v>23</v>
      </c>
      <c r="K13" s="25">
        <v>32</v>
      </c>
      <c r="L13" s="25">
        <v>25</v>
      </c>
      <c r="M13" s="25">
        <v>9</v>
      </c>
      <c r="N13" s="26">
        <v>16</v>
      </c>
      <c r="O13" s="26">
        <v>56</v>
      </c>
      <c r="P13" s="92">
        <f t="shared" si="2"/>
        <v>282</v>
      </c>
    </row>
    <row r="14" spans="1:16" ht="16.5" customHeight="1">
      <c r="A14" s="36" t="s">
        <v>389</v>
      </c>
      <c r="B14" s="24">
        <v>1982</v>
      </c>
      <c r="C14" s="25">
        <v>723</v>
      </c>
      <c r="D14" s="26">
        <v>502</v>
      </c>
      <c r="E14" s="26">
        <v>225</v>
      </c>
      <c r="F14" s="26">
        <v>23</v>
      </c>
      <c r="G14" s="26">
        <v>23</v>
      </c>
      <c r="H14" s="26">
        <v>72</v>
      </c>
      <c r="I14" s="25">
        <v>58</v>
      </c>
      <c r="J14" s="25">
        <v>19</v>
      </c>
      <c r="K14" s="25">
        <v>26</v>
      </c>
      <c r="L14" s="25">
        <v>5</v>
      </c>
      <c r="M14" s="25">
        <v>87</v>
      </c>
      <c r="N14" s="26">
        <v>5</v>
      </c>
      <c r="O14" s="26">
        <v>38</v>
      </c>
      <c r="P14" s="92">
        <f t="shared" si="2"/>
        <v>176</v>
      </c>
    </row>
    <row r="15" spans="1:16" ht="16.5" customHeight="1">
      <c r="A15" s="36" t="s">
        <v>390</v>
      </c>
      <c r="B15" s="24">
        <v>2980</v>
      </c>
      <c r="C15" s="25">
        <v>1018</v>
      </c>
      <c r="D15" s="26">
        <v>696</v>
      </c>
      <c r="E15" s="26">
        <v>231</v>
      </c>
      <c r="F15" s="26">
        <v>362</v>
      </c>
      <c r="G15" s="26">
        <v>189</v>
      </c>
      <c r="H15" s="26">
        <v>97</v>
      </c>
      <c r="I15" s="25">
        <v>51</v>
      </c>
      <c r="J15" s="25">
        <v>6</v>
      </c>
      <c r="K15" s="25">
        <v>32</v>
      </c>
      <c r="L15" s="25">
        <v>34</v>
      </c>
      <c r="M15" s="25">
        <v>4</v>
      </c>
      <c r="N15" s="26">
        <v>2</v>
      </c>
      <c r="O15" s="26">
        <v>32</v>
      </c>
      <c r="P15" s="92">
        <f t="shared" si="2"/>
        <v>226</v>
      </c>
    </row>
    <row r="16" spans="1:16" ht="16.5" customHeight="1">
      <c r="A16" s="36" t="s">
        <v>391</v>
      </c>
      <c r="B16" s="24">
        <v>2477</v>
      </c>
      <c r="C16" s="25">
        <v>577</v>
      </c>
      <c r="D16" s="26">
        <v>544</v>
      </c>
      <c r="E16" s="26">
        <v>176</v>
      </c>
      <c r="F16" s="26">
        <v>322</v>
      </c>
      <c r="G16" s="26">
        <v>385</v>
      </c>
      <c r="H16" s="26">
        <v>106</v>
      </c>
      <c r="I16" s="25">
        <v>40</v>
      </c>
      <c r="J16" s="25">
        <v>32</v>
      </c>
      <c r="K16" s="25">
        <v>27</v>
      </c>
      <c r="L16" s="25">
        <v>18</v>
      </c>
      <c r="M16" s="25">
        <v>1</v>
      </c>
      <c r="N16" s="26">
        <v>0</v>
      </c>
      <c r="O16" s="26">
        <v>17</v>
      </c>
      <c r="P16" s="92">
        <f t="shared" si="2"/>
        <v>232</v>
      </c>
    </row>
    <row r="17" spans="1:16" ht="16.5" customHeight="1">
      <c r="A17" s="36" t="s">
        <v>392</v>
      </c>
      <c r="B17" s="24">
        <v>4420</v>
      </c>
      <c r="C17" s="25">
        <v>1025</v>
      </c>
      <c r="D17" s="26">
        <v>1155</v>
      </c>
      <c r="E17" s="26">
        <v>464</v>
      </c>
      <c r="F17" s="26">
        <v>214</v>
      </c>
      <c r="G17" s="26">
        <v>59</v>
      </c>
      <c r="H17" s="26">
        <v>258</v>
      </c>
      <c r="I17" s="25">
        <v>82</v>
      </c>
      <c r="J17" s="25">
        <v>43</v>
      </c>
      <c r="K17" s="25">
        <v>87</v>
      </c>
      <c r="L17" s="25">
        <v>112</v>
      </c>
      <c r="M17" s="25">
        <v>1</v>
      </c>
      <c r="N17" s="26">
        <v>1</v>
      </c>
      <c r="O17" s="26">
        <v>49</v>
      </c>
      <c r="P17" s="92">
        <f t="shared" si="2"/>
        <v>870</v>
      </c>
    </row>
    <row r="18" spans="1:16" ht="16.5" customHeight="1">
      <c r="A18" s="36" t="s">
        <v>393</v>
      </c>
      <c r="B18" s="24">
        <v>2025</v>
      </c>
      <c r="C18" s="25">
        <v>730</v>
      </c>
      <c r="D18" s="26">
        <v>354</v>
      </c>
      <c r="E18" s="26">
        <v>297</v>
      </c>
      <c r="F18" s="26">
        <v>229</v>
      </c>
      <c r="G18" s="26">
        <v>55</v>
      </c>
      <c r="H18" s="26">
        <v>47</v>
      </c>
      <c r="I18" s="25">
        <v>29</v>
      </c>
      <c r="J18" s="25">
        <v>18</v>
      </c>
      <c r="K18" s="25">
        <v>19</v>
      </c>
      <c r="L18" s="25">
        <v>9</v>
      </c>
      <c r="M18" s="25">
        <v>2</v>
      </c>
      <c r="N18" s="26">
        <v>8</v>
      </c>
      <c r="O18" s="26">
        <v>19</v>
      </c>
      <c r="P18" s="92">
        <f t="shared" si="2"/>
        <v>209</v>
      </c>
    </row>
    <row r="19" spans="1:16" ht="16.5" customHeight="1">
      <c r="A19" s="36" t="s">
        <v>394</v>
      </c>
      <c r="B19" s="24">
        <v>3128</v>
      </c>
      <c r="C19" s="25">
        <v>992</v>
      </c>
      <c r="D19" s="26">
        <v>670</v>
      </c>
      <c r="E19" s="26">
        <v>220</v>
      </c>
      <c r="F19" s="26">
        <v>64</v>
      </c>
      <c r="G19" s="26">
        <v>34</v>
      </c>
      <c r="H19" s="26">
        <v>230</v>
      </c>
      <c r="I19" s="25">
        <v>58</v>
      </c>
      <c r="J19" s="25">
        <v>10</v>
      </c>
      <c r="K19" s="25">
        <v>89</v>
      </c>
      <c r="L19" s="25">
        <v>41</v>
      </c>
      <c r="M19" s="25">
        <v>0</v>
      </c>
      <c r="N19" s="26">
        <v>2</v>
      </c>
      <c r="O19" s="26">
        <v>47</v>
      </c>
      <c r="P19" s="92">
        <f t="shared" si="2"/>
        <v>671</v>
      </c>
    </row>
    <row r="20" spans="1:16" ht="16.5" customHeight="1">
      <c r="A20" s="36" t="s">
        <v>395</v>
      </c>
      <c r="B20" s="24">
        <v>2307</v>
      </c>
      <c r="C20" s="25">
        <v>316</v>
      </c>
      <c r="D20" s="26">
        <v>543</v>
      </c>
      <c r="E20" s="26">
        <v>234</v>
      </c>
      <c r="F20" s="26">
        <v>309</v>
      </c>
      <c r="G20" s="26">
        <v>39</v>
      </c>
      <c r="H20" s="26">
        <v>112</v>
      </c>
      <c r="I20" s="25">
        <v>49</v>
      </c>
      <c r="J20" s="25">
        <v>41</v>
      </c>
      <c r="K20" s="25">
        <v>19</v>
      </c>
      <c r="L20" s="25">
        <v>44</v>
      </c>
      <c r="M20" s="25">
        <v>2</v>
      </c>
      <c r="N20" s="26">
        <v>1</v>
      </c>
      <c r="O20" s="26">
        <v>18</v>
      </c>
      <c r="P20" s="92">
        <f t="shared" si="2"/>
        <v>580</v>
      </c>
    </row>
    <row r="21" spans="1:16" ht="16.5" customHeight="1">
      <c r="A21" s="36" t="s">
        <v>396</v>
      </c>
      <c r="B21" s="24">
        <v>2672</v>
      </c>
      <c r="C21" s="25">
        <v>990</v>
      </c>
      <c r="D21" s="26">
        <v>489</v>
      </c>
      <c r="E21" s="26">
        <v>298</v>
      </c>
      <c r="F21" s="26">
        <v>323</v>
      </c>
      <c r="G21" s="26">
        <v>52</v>
      </c>
      <c r="H21" s="26">
        <v>81</v>
      </c>
      <c r="I21" s="25">
        <v>47</v>
      </c>
      <c r="J21" s="25">
        <v>87</v>
      </c>
      <c r="K21" s="25">
        <v>26</v>
      </c>
      <c r="L21" s="25">
        <v>35</v>
      </c>
      <c r="M21" s="25">
        <v>9</v>
      </c>
      <c r="N21" s="26">
        <v>3</v>
      </c>
      <c r="O21" s="26">
        <v>17</v>
      </c>
      <c r="P21" s="92">
        <f t="shared" si="2"/>
        <v>215</v>
      </c>
    </row>
    <row r="22" spans="1:16" ht="16.5" customHeight="1">
      <c r="A22" s="36" t="s">
        <v>397</v>
      </c>
      <c r="B22" s="24">
        <v>861</v>
      </c>
      <c r="C22" s="25">
        <v>209</v>
      </c>
      <c r="D22" s="26">
        <v>227</v>
      </c>
      <c r="E22" s="26">
        <v>91</v>
      </c>
      <c r="F22" s="26">
        <v>44</v>
      </c>
      <c r="G22" s="26">
        <v>16</v>
      </c>
      <c r="H22" s="26">
        <v>45</v>
      </c>
      <c r="I22" s="25">
        <v>20</v>
      </c>
      <c r="J22" s="25">
        <v>79</v>
      </c>
      <c r="K22" s="25">
        <v>20</v>
      </c>
      <c r="L22" s="25">
        <v>5</v>
      </c>
      <c r="M22" s="25">
        <v>2</v>
      </c>
      <c r="N22" s="26">
        <v>0</v>
      </c>
      <c r="O22" s="26">
        <v>7</v>
      </c>
      <c r="P22" s="92">
        <f t="shared" si="2"/>
        <v>96</v>
      </c>
    </row>
    <row r="23" spans="1:16" ht="16.5" customHeight="1">
      <c r="A23" s="36" t="s">
        <v>398</v>
      </c>
      <c r="B23" s="24">
        <v>2221</v>
      </c>
      <c r="C23" s="25">
        <v>736</v>
      </c>
      <c r="D23" s="26">
        <v>218</v>
      </c>
      <c r="E23" s="26">
        <v>137</v>
      </c>
      <c r="F23" s="26">
        <v>36</v>
      </c>
      <c r="G23" s="26">
        <v>57</v>
      </c>
      <c r="H23" s="26">
        <v>32</v>
      </c>
      <c r="I23" s="25">
        <v>34</v>
      </c>
      <c r="J23" s="25">
        <v>592</v>
      </c>
      <c r="K23" s="25">
        <v>12</v>
      </c>
      <c r="L23" s="25">
        <v>10</v>
      </c>
      <c r="M23" s="25">
        <v>169</v>
      </c>
      <c r="N23" s="26">
        <v>53</v>
      </c>
      <c r="O23" s="26">
        <v>16</v>
      </c>
      <c r="P23" s="92">
        <f t="shared" si="2"/>
        <v>119</v>
      </c>
    </row>
    <row r="24" spans="1:16" ht="16.5" customHeight="1" thickBot="1">
      <c r="A24" s="37" t="s">
        <v>399</v>
      </c>
      <c r="B24" s="5">
        <v>1183</v>
      </c>
      <c r="C24" s="86">
        <v>360</v>
      </c>
      <c r="D24" s="2">
        <v>239</v>
      </c>
      <c r="E24" s="20">
        <v>131</v>
      </c>
      <c r="F24" s="20">
        <v>53</v>
      </c>
      <c r="G24" s="20">
        <v>34</v>
      </c>
      <c r="H24" s="20">
        <v>21</v>
      </c>
      <c r="I24" s="8">
        <v>36</v>
      </c>
      <c r="J24" s="8">
        <v>129</v>
      </c>
      <c r="K24" s="8">
        <v>3</v>
      </c>
      <c r="L24" s="8">
        <v>3</v>
      </c>
      <c r="M24" s="8">
        <v>59</v>
      </c>
      <c r="N24" s="26">
        <v>14</v>
      </c>
      <c r="O24" s="8">
        <v>21</v>
      </c>
      <c r="P24" s="92">
        <f t="shared" si="2"/>
        <v>80</v>
      </c>
    </row>
    <row r="25" spans="1:16" ht="16.5" customHeight="1" thickBot="1">
      <c r="A25" s="34" t="s">
        <v>400</v>
      </c>
      <c r="B25" s="6">
        <v>26411</v>
      </c>
      <c r="C25" s="101">
        <v>6553</v>
      </c>
      <c r="D25" s="97">
        <v>9265</v>
      </c>
      <c r="E25" s="97">
        <v>3183</v>
      </c>
      <c r="F25" s="97">
        <v>1432</v>
      </c>
      <c r="G25" s="97">
        <v>603</v>
      </c>
      <c r="H25" s="97">
        <v>693</v>
      </c>
      <c r="I25" s="97">
        <v>469</v>
      </c>
      <c r="J25" s="97">
        <v>257</v>
      </c>
      <c r="K25" s="97">
        <v>322</v>
      </c>
      <c r="L25" s="97">
        <v>632</v>
      </c>
      <c r="M25" s="97">
        <v>19</v>
      </c>
      <c r="N25" s="97">
        <v>14</v>
      </c>
      <c r="O25" s="97">
        <v>216</v>
      </c>
      <c r="P25" s="102">
        <v>2753</v>
      </c>
    </row>
    <row r="26" spans="1:16" ht="16.5" customHeight="1">
      <c r="A26" s="18" t="s">
        <v>401</v>
      </c>
      <c r="B26" s="31">
        <v>4582</v>
      </c>
      <c r="C26" s="2">
        <v>599</v>
      </c>
      <c r="D26" s="13">
        <v>1088</v>
      </c>
      <c r="E26" s="2">
        <v>1126</v>
      </c>
      <c r="F26" s="2">
        <v>395</v>
      </c>
      <c r="G26" s="2">
        <v>362</v>
      </c>
      <c r="H26" s="2">
        <v>398</v>
      </c>
      <c r="I26" s="28">
        <v>92</v>
      </c>
      <c r="J26" s="28">
        <v>33</v>
      </c>
      <c r="K26" s="28">
        <v>33</v>
      </c>
      <c r="L26" s="28">
        <v>8</v>
      </c>
      <c r="M26" s="28">
        <v>3</v>
      </c>
      <c r="N26" s="29">
        <v>0</v>
      </c>
      <c r="O26" s="29">
        <v>53</v>
      </c>
      <c r="P26" s="99">
        <f>B26-SUM(C26:O26)</f>
        <v>392</v>
      </c>
    </row>
    <row r="27" spans="1:16" ht="16.5" customHeight="1">
      <c r="A27" s="19" t="s">
        <v>402</v>
      </c>
      <c r="B27" s="32">
        <v>4692</v>
      </c>
      <c r="C27" s="11">
        <v>482</v>
      </c>
      <c r="D27" s="12">
        <v>533</v>
      </c>
      <c r="E27" s="11">
        <v>718</v>
      </c>
      <c r="F27" s="11">
        <v>1244</v>
      </c>
      <c r="G27" s="11">
        <v>247</v>
      </c>
      <c r="H27" s="11">
        <v>59</v>
      </c>
      <c r="I27" s="30">
        <v>106</v>
      </c>
      <c r="J27" s="30">
        <v>126</v>
      </c>
      <c r="K27" s="30">
        <v>19</v>
      </c>
      <c r="L27" s="30">
        <v>10</v>
      </c>
      <c r="M27" s="30">
        <v>228</v>
      </c>
      <c r="N27" s="11">
        <v>198</v>
      </c>
      <c r="O27" s="11">
        <v>36</v>
      </c>
      <c r="P27" s="106">
        <f>B27-SUM(C27:O27)</f>
        <v>686</v>
      </c>
    </row>
    <row r="28" spans="1:16" ht="16.5" customHeight="1">
      <c r="A28" s="19" t="s">
        <v>403</v>
      </c>
      <c r="B28" s="32">
        <v>1182</v>
      </c>
      <c r="C28" s="11">
        <v>174</v>
      </c>
      <c r="D28" s="12">
        <v>414</v>
      </c>
      <c r="E28" s="11">
        <v>79</v>
      </c>
      <c r="F28" s="11">
        <v>31</v>
      </c>
      <c r="G28" s="11">
        <v>3</v>
      </c>
      <c r="H28" s="11">
        <v>152</v>
      </c>
      <c r="I28" s="30">
        <v>18</v>
      </c>
      <c r="J28" s="30">
        <v>7</v>
      </c>
      <c r="K28" s="30">
        <v>63</v>
      </c>
      <c r="L28" s="30">
        <v>10</v>
      </c>
      <c r="M28" s="30">
        <v>0</v>
      </c>
      <c r="N28" s="11">
        <v>2</v>
      </c>
      <c r="O28" s="11">
        <v>8</v>
      </c>
      <c r="P28" s="106">
        <f t="shared" ref="P28:P60" si="3">B28-SUM(C28:O28)</f>
        <v>221</v>
      </c>
    </row>
    <row r="29" spans="1:16" ht="16.5" customHeight="1">
      <c r="A29" s="19" t="s">
        <v>404</v>
      </c>
      <c r="B29" s="32">
        <v>5573</v>
      </c>
      <c r="C29" s="11">
        <v>680</v>
      </c>
      <c r="D29" s="12">
        <v>944</v>
      </c>
      <c r="E29" s="11">
        <v>312</v>
      </c>
      <c r="F29" s="11">
        <v>975</v>
      </c>
      <c r="G29" s="11">
        <v>816</v>
      </c>
      <c r="H29" s="11">
        <v>197</v>
      </c>
      <c r="I29" s="30">
        <v>149</v>
      </c>
      <c r="J29" s="30">
        <v>268</v>
      </c>
      <c r="K29" s="30">
        <v>92</v>
      </c>
      <c r="L29" s="30">
        <v>36</v>
      </c>
      <c r="M29" s="30">
        <v>31</v>
      </c>
      <c r="N29" s="11">
        <v>24</v>
      </c>
      <c r="O29" s="11">
        <v>151</v>
      </c>
      <c r="P29" s="106">
        <f t="shared" si="3"/>
        <v>898</v>
      </c>
    </row>
    <row r="30" spans="1:16" ht="16.5" customHeight="1">
      <c r="A30" s="19" t="s">
        <v>405</v>
      </c>
      <c r="B30" s="32">
        <v>1704</v>
      </c>
      <c r="C30" s="11">
        <v>285</v>
      </c>
      <c r="D30" s="12">
        <v>412</v>
      </c>
      <c r="E30" s="11">
        <v>335</v>
      </c>
      <c r="F30" s="11">
        <v>277</v>
      </c>
      <c r="G30" s="11">
        <v>33</v>
      </c>
      <c r="H30" s="11">
        <v>42</v>
      </c>
      <c r="I30" s="30">
        <v>43</v>
      </c>
      <c r="J30" s="30">
        <v>18</v>
      </c>
      <c r="K30" s="30">
        <v>38</v>
      </c>
      <c r="L30" s="30">
        <v>3</v>
      </c>
      <c r="M30" s="30">
        <v>2</v>
      </c>
      <c r="N30" s="11">
        <v>4</v>
      </c>
      <c r="O30" s="11">
        <v>20</v>
      </c>
      <c r="P30" s="106">
        <f t="shared" si="3"/>
        <v>192</v>
      </c>
    </row>
    <row r="31" spans="1:16" ht="16.5" customHeight="1">
      <c r="A31" s="19" t="s">
        <v>406</v>
      </c>
      <c r="B31" s="32">
        <v>1455</v>
      </c>
      <c r="C31" s="11">
        <v>248</v>
      </c>
      <c r="D31" s="12">
        <v>313</v>
      </c>
      <c r="E31" s="11">
        <v>230</v>
      </c>
      <c r="F31" s="11">
        <v>141</v>
      </c>
      <c r="G31" s="11">
        <v>54</v>
      </c>
      <c r="H31" s="11">
        <v>79</v>
      </c>
      <c r="I31" s="30">
        <v>35</v>
      </c>
      <c r="J31" s="30">
        <v>32</v>
      </c>
      <c r="K31" s="30">
        <v>55</v>
      </c>
      <c r="L31" s="30">
        <v>6</v>
      </c>
      <c r="M31" s="30">
        <v>10</v>
      </c>
      <c r="N31" s="11">
        <v>0</v>
      </c>
      <c r="O31" s="11">
        <v>23</v>
      </c>
      <c r="P31" s="106">
        <f t="shared" si="3"/>
        <v>229</v>
      </c>
    </row>
    <row r="32" spans="1:16" ht="16.5" customHeight="1">
      <c r="A32" s="19" t="s">
        <v>407</v>
      </c>
      <c r="B32" s="32">
        <v>362</v>
      </c>
      <c r="C32" s="11">
        <v>40</v>
      </c>
      <c r="D32" s="12">
        <v>128</v>
      </c>
      <c r="E32" s="11">
        <v>29</v>
      </c>
      <c r="F32" s="11">
        <v>5</v>
      </c>
      <c r="G32" s="11">
        <v>2</v>
      </c>
      <c r="H32" s="11">
        <v>66</v>
      </c>
      <c r="I32" s="30">
        <v>7</v>
      </c>
      <c r="J32" s="30">
        <v>3</v>
      </c>
      <c r="K32" s="30">
        <v>16</v>
      </c>
      <c r="L32" s="30">
        <v>1</v>
      </c>
      <c r="M32" s="30">
        <v>1</v>
      </c>
      <c r="N32" s="11">
        <v>0</v>
      </c>
      <c r="O32" s="11">
        <v>0</v>
      </c>
      <c r="P32" s="106">
        <f t="shared" si="3"/>
        <v>64</v>
      </c>
    </row>
    <row r="33" spans="1:16" ht="16.5" customHeight="1">
      <c r="A33" s="19" t="s">
        <v>408</v>
      </c>
      <c r="B33" s="32">
        <v>9275</v>
      </c>
      <c r="C33" s="11">
        <v>2144</v>
      </c>
      <c r="D33" s="12">
        <v>1817</v>
      </c>
      <c r="E33" s="11">
        <v>1680</v>
      </c>
      <c r="F33" s="11">
        <v>594</v>
      </c>
      <c r="G33" s="11">
        <v>295</v>
      </c>
      <c r="H33" s="11">
        <v>279</v>
      </c>
      <c r="I33" s="30">
        <v>311</v>
      </c>
      <c r="J33" s="30">
        <v>164</v>
      </c>
      <c r="K33" s="30">
        <v>111</v>
      </c>
      <c r="L33" s="30">
        <v>230</v>
      </c>
      <c r="M33" s="30">
        <v>249</v>
      </c>
      <c r="N33" s="11">
        <v>151</v>
      </c>
      <c r="O33" s="11">
        <v>65</v>
      </c>
      <c r="P33" s="106">
        <f t="shared" si="3"/>
        <v>1185</v>
      </c>
    </row>
    <row r="34" spans="1:16" ht="16.5" customHeight="1">
      <c r="A34" s="19" t="s">
        <v>409</v>
      </c>
      <c r="B34" s="32">
        <v>181</v>
      </c>
      <c r="C34" s="11">
        <v>22</v>
      </c>
      <c r="D34" s="12">
        <v>57</v>
      </c>
      <c r="E34" s="11">
        <v>46</v>
      </c>
      <c r="F34" s="11">
        <v>2</v>
      </c>
      <c r="G34" s="11">
        <v>6</v>
      </c>
      <c r="H34" s="11">
        <v>21</v>
      </c>
      <c r="I34" s="30">
        <v>3</v>
      </c>
      <c r="J34" s="30">
        <v>1</v>
      </c>
      <c r="K34" s="30">
        <v>1</v>
      </c>
      <c r="L34" s="30">
        <v>0</v>
      </c>
      <c r="M34" s="30">
        <v>0</v>
      </c>
      <c r="N34" s="11">
        <v>0</v>
      </c>
      <c r="O34" s="11">
        <v>2</v>
      </c>
      <c r="P34" s="106">
        <f t="shared" si="3"/>
        <v>20</v>
      </c>
    </row>
    <row r="35" spans="1:16" ht="16.5" customHeight="1">
      <c r="A35" s="19" t="s">
        <v>410</v>
      </c>
      <c r="B35" s="32">
        <v>3265</v>
      </c>
      <c r="C35" s="11">
        <v>604</v>
      </c>
      <c r="D35" s="12">
        <v>230</v>
      </c>
      <c r="E35" s="11">
        <v>117</v>
      </c>
      <c r="F35" s="11">
        <v>944</v>
      </c>
      <c r="G35" s="11">
        <v>344</v>
      </c>
      <c r="H35" s="11">
        <v>52</v>
      </c>
      <c r="I35" s="30">
        <v>50</v>
      </c>
      <c r="J35" s="30">
        <v>224</v>
      </c>
      <c r="K35" s="30">
        <v>19</v>
      </c>
      <c r="L35" s="30">
        <v>3</v>
      </c>
      <c r="M35" s="30">
        <v>66</v>
      </c>
      <c r="N35" s="11">
        <v>137</v>
      </c>
      <c r="O35" s="11">
        <v>34</v>
      </c>
      <c r="P35" s="106">
        <f t="shared" si="3"/>
        <v>441</v>
      </c>
    </row>
    <row r="36" spans="1:16" ht="16.5" customHeight="1">
      <c r="A36" s="19" t="s">
        <v>411</v>
      </c>
      <c r="B36" s="32">
        <v>4770</v>
      </c>
      <c r="C36" s="11">
        <v>602</v>
      </c>
      <c r="D36" s="12">
        <v>482</v>
      </c>
      <c r="E36" s="11">
        <v>402</v>
      </c>
      <c r="F36" s="11">
        <v>689</v>
      </c>
      <c r="G36" s="11">
        <v>882</v>
      </c>
      <c r="H36" s="11">
        <v>74</v>
      </c>
      <c r="I36" s="30">
        <v>146</v>
      </c>
      <c r="J36" s="30">
        <v>408</v>
      </c>
      <c r="K36" s="30">
        <v>40</v>
      </c>
      <c r="L36" s="30">
        <v>53</v>
      </c>
      <c r="M36" s="30">
        <v>100</v>
      </c>
      <c r="N36" s="11">
        <v>286</v>
      </c>
      <c r="O36" s="11">
        <v>17</v>
      </c>
      <c r="P36" s="106">
        <f t="shared" si="3"/>
        <v>589</v>
      </c>
    </row>
    <row r="37" spans="1:16" ht="16.5" customHeight="1">
      <c r="A37" s="19" t="s">
        <v>412</v>
      </c>
      <c r="B37" s="32">
        <v>6133</v>
      </c>
      <c r="C37" s="11">
        <v>849</v>
      </c>
      <c r="D37" s="12">
        <v>1056</v>
      </c>
      <c r="E37" s="11">
        <v>772</v>
      </c>
      <c r="F37" s="11">
        <v>392</v>
      </c>
      <c r="G37" s="11">
        <v>1267</v>
      </c>
      <c r="H37" s="11">
        <v>140</v>
      </c>
      <c r="I37" s="30">
        <v>251</v>
      </c>
      <c r="J37" s="30">
        <v>345</v>
      </c>
      <c r="K37" s="30">
        <v>21</v>
      </c>
      <c r="L37" s="30">
        <v>70</v>
      </c>
      <c r="M37" s="30">
        <v>170</v>
      </c>
      <c r="N37" s="11">
        <v>164</v>
      </c>
      <c r="O37" s="11">
        <v>32</v>
      </c>
      <c r="P37" s="106">
        <f t="shared" si="3"/>
        <v>604</v>
      </c>
    </row>
    <row r="38" spans="1:16" ht="16.5" customHeight="1">
      <c r="A38" s="19" t="s">
        <v>413</v>
      </c>
      <c r="B38" s="32">
        <v>1392</v>
      </c>
      <c r="C38" s="11">
        <v>232</v>
      </c>
      <c r="D38" s="12">
        <v>185</v>
      </c>
      <c r="E38" s="11">
        <v>150</v>
      </c>
      <c r="F38" s="11">
        <v>224</v>
      </c>
      <c r="G38" s="11">
        <v>89</v>
      </c>
      <c r="H38" s="11">
        <v>25</v>
      </c>
      <c r="I38" s="30">
        <v>31</v>
      </c>
      <c r="J38" s="30">
        <v>157</v>
      </c>
      <c r="K38" s="30">
        <v>51</v>
      </c>
      <c r="L38" s="30">
        <v>9</v>
      </c>
      <c r="M38" s="30">
        <v>12</v>
      </c>
      <c r="N38" s="11">
        <v>5</v>
      </c>
      <c r="O38" s="11">
        <v>3</v>
      </c>
      <c r="P38" s="106">
        <f t="shared" si="3"/>
        <v>219</v>
      </c>
    </row>
    <row r="39" spans="1:16" ht="16.5" customHeight="1">
      <c r="A39" s="19" t="s">
        <v>414</v>
      </c>
      <c r="B39" s="32">
        <v>1860</v>
      </c>
      <c r="C39" s="11">
        <v>238</v>
      </c>
      <c r="D39" s="12">
        <v>292</v>
      </c>
      <c r="E39" s="11">
        <v>132</v>
      </c>
      <c r="F39" s="11">
        <v>251</v>
      </c>
      <c r="G39" s="11">
        <v>180</v>
      </c>
      <c r="H39" s="11">
        <v>50</v>
      </c>
      <c r="I39" s="30">
        <v>199</v>
      </c>
      <c r="J39" s="30">
        <v>73</v>
      </c>
      <c r="K39" s="30">
        <v>44</v>
      </c>
      <c r="L39" s="30">
        <v>37</v>
      </c>
      <c r="M39" s="30">
        <v>7</v>
      </c>
      <c r="N39" s="11">
        <v>35</v>
      </c>
      <c r="O39" s="11">
        <v>7</v>
      </c>
      <c r="P39" s="106">
        <f t="shared" si="3"/>
        <v>315</v>
      </c>
    </row>
    <row r="40" spans="1:16" ht="16.5" customHeight="1">
      <c r="A40" s="19" t="s">
        <v>415</v>
      </c>
      <c r="B40" s="32">
        <v>2498</v>
      </c>
      <c r="C40" s="11">
        <v>352</v>
      </c>
      <c r="D40" s="12">
        <v>396</v>
      </c>
      <c r="E40" s="11">
        <v>321</v>
      </c>
      <c r="F40" s="11">
        <v>269</v>
      </c>
      <c r="G40" s="11">
        <v>163</v>
      </c>
      <c r="H40" s="11">
        <v>118</v>
      </c>
      <c r="I40" s="30">
        <v>109</v>
      </c>
      <c r="J40" s="30">
        <v>94</v>
      </c>
      <c r="K40" s="30">
        <v>27</v>
      </c>
      <c r="L40" s="30">
        <v>14</v>
      </c>
      <c r="M40" s="30">
        <v>8</v>
      </c>
      <c r="N40" s="11">
        <v>36</v>
      </c>
      <c r="O40" s="11">
        <v>16</v>
      </c>
      <c r="P40" s="106">
        <f t="shared" si="3"/>
        <v>575</v>
      </c>
    </row>
    <row r="41" spans="1:16" ht="16.5" customHeight="1">
      <c r="A41" s="19" t="s">
        <v>416</v>
      </c>
      <c r="B41" s="32">
        <v>309</v>
      </c>
      <c r="C41" s="11">
        <v>64</v>
      </c>
      <c r="D41" s="12">
        <v>68</v>
      </c>
      <c r="E41" s="11">
        <v>12</v>
      </c>
      <c r="F41" s="11">
        <v>102</v>
      </c>
      <c r="G41" s="11">
        <v>11</v>
      </c>
      <c r="H41" s="11">
        <v>5</v>
      </c>
      <c r="I41" s="30">
        <v>4</v>
      </c>
      <c r="J41" s="30">
        <v>1</v>
      </c>
      <c r="K41" s="30">
        <v>1</v>
      </c>
      <c r="L41" s="30">
        <v>0</v>
      </c>
      <c r="M41" s="30">
        <v>1</v>
      </c>
      <c r="N41" s="11">
        <v>0</v>
      </c>
      <c r="O41" s="11">
        <v>2</v>
      </c>
      <c r="P41" s="106">
        <f t="shared" si="3"/>
        <v>38</v>
      </c>
    </row>
    <row r="42" spans="1:16" ht="16.5" customHeight="1">
      <c r="A42" s="19" t="s">
        <v>417</v>
      </c>
      <c r="B42" s="32">
        <v>2512</v>
      </c>
      <c r="C42" s="11">
        <v>125</v>
      </c>
      <c r="D42" s="12">
        <v>203</v>
      </c>
      <c r="E42" s="11">
        <v>116</v>
      </c>
      <c r="F42" s="11">
        <v>844</v>
      </c>
      <c r="G42" s="11">
        <v>139</v>
      </c>
      <c r="H42" s="11">
        <v>43</v>
      </c>
      <c r="I42" s="30">
        <v>459</v>
      </c>
      <c r="J42" s="30">
        <v>120</v>
      </c>
      <c r="K42" s="30">
        <v>4</v>
      </c>
      <c r="L42" s="30">
        <v>9</v>
      </c>
      <c r="M42" s="30">
        <v>46</v>
      </c>
      <c r="N42" s="11">
        <v>202</v>
      </c>
      <c r="O42" s="11">
        <v>27</v>
      </c>
      <c r="P42" s="106">
        <f t="shared" si="3"/>
        <v>175</v>
      </c>
    </row>
    <row r="43" spans="1:16" ht="16.5" customHeight="1">
      <c r="A43" s="19" t="s">
        <v>418</v>
      </c>
      <c r="B43" s="32">
        <v>232</v>
      </c>
      <c r="C43" s="11">
        <v>22</v>
      </c>
      <c r="D43" s="12">
        <v>45</v>
      </c>
      <c r="E43" s="11">
        <v>22</v>
      </c>
      <c r="F43" s="11">
        <v>3</v>
      </c>
      <c r="G43" s="11">
        <v>1</v>
      </c>
      <c r="H43" s="11">
        <v>60</v>
      </c>
      <c r="I43" s="30">
        <v>4</v>
      </c>
      <c r="J43" s="30">
        <v>0</v>
      </c>
      <c r="K43" s="30">
        <v>14</v>
      </c>
      <c r="L43" s="30">
        <v>1</v>
      </c>
      <c r="M43" s="30">
        <v>0</v>
      </c>
      <c r="N43" s="11">
        <v>1</v>
      </c>
      <c r="O43" s="11">
        <v>7</v>
      </c>
      <c r="P43" s="106">
        <f t="shared" si="3"/>
        <v>52</v>
      </c>
    </row>
    <row r="44" spans="1:16" ht="16.5" customHeight="1">
      <c r="A44" s="19" t="s">
        <v>419</v>
      </c>
      <c r="B44" s="32">
        <v>644</v>
      </c>
      <c r="C44" s="11">
        <v>32</v>
      </c>
      <c r="D44" s="12">
        <v>64</v>
      </c>
      <c r="E44" s="11">
        <v>47</v>
      </c>
      <c r="F44" s="11">
        <v>193</v>
      </c>
      <c r="G44" s="11">
        <v>79</v>
      </c>
      <c r="H44" s="11">
        <v>7</v>
      </c>
      <c r="I44" s="30">
        <v>43</v>
      </c>
      <c r="J44" s="30">
        <v>47</v>
      </c>
      <c r="K44" s="30">
        <v>1</v>
      </c>
      <c r="L44" s="30">
        <v>2</v>
      </c>
      <c r="M44" s="30">
        <v>0</v>
      </c>
      <c r="N44" s="11">
        <v>0</v>
      </c>
      <c r="O44" s="11">
        <v>19</v>
      </c>
      <c r="P44" s="106">
        <f t="shared" si="3"/>
        <v>110</v>
      </c>
    </row>
    <row r="45" spans="1:16" ht="16.5" customHeight="1">
      <c r="A45" s="19" t="s">
        <v>420</v>
      </c>
      <c r="B45" s="32">
        <v>137</v>
      </c>
      <c r="C45" s="11">
        <v>19</v>
      </c>
      <c r="D45" s="12">
        <v>32</v>
      </c>
      <c r="E45" s="11">
        <v>22</v>
      </c>
      <c r="F45" s="11">
        <v>4</v>
      </c>
      <c r="G45" s="11">
        <v>3</v>
      </c>
      <c r="H45" s="11">
        <v>16</v>
      </c>
      <c r="I45" s="30">
        <v>11</v>
      </c>
      <c r="J45" s="30">
        <v>0</v>
      </c>
      <c r="K45" s="30">
        <v>3</v>
      </c>
      <c r="L45" s="30">
        <v>0</v>
      </c>
      <c r="M45" s="30">
        <v>0</v>
      </c>
      <c r="N45" s="11">
        <v>3</v>
      </c>
      <c r="O45" s="11">
        <v>1</v>
      </c>
      <c r="P45" s="106">
        <f t="shared" si="3"/>
        <v>23</v>
      </c>
    </row>
    <row r="46" spans="1:16" ht="16.5" customHeight="1">
      <c r="A46" s="19" t="s">
        <v>421</v>
      </c>
      <c r="B46" s="32">
        <v>197</v>
      </c>
      <c r="C46" s="11">
        <v>23</v>
      </c>
      <c r="D46" s="12">
        <v>13</v>
      </c>
      <c r="E46" s="11">
        <v>36</v>
      </c>
      <c r="F46" s="11">
        <v>71</v>
      </c>
      <c r="G46" s="11">
        <v>1</v>
      </c>
      <c r="H46" s="11">
        <v>11</v>
      </c>
      <c r="I46" s="30">
        <v>4</v>
      </c>
      <c r="J46" s="30">
        <v>0</v>
      </c>
      <c r="K46" s="30">
        <v>2</v>
      </c>
      <c r="L46" s="30">
        <v>0</v>
      </c>
      <c r="M46" s="30">
        <v>3</v>
      </c>
      <c r="N46" s="11">
        <v>1</v>
      </c>
      <c r="O46" s="11">
        <v>1</v>
      </c>
      <c r="P46" s="106">
        <f t="shared" si="3"/>
        <v>31</v>
      </c>
    </row>
    <row r="47" spans="1:16" ht="16.5" customHeight="1">
      <c r="A47" s="19" t="s">
        <v>422</v>
      </c>
      <c r="B47" s="32">
        <v>105</v>
      </c>
      <c r="C47" s="11">
        <v>3</v>
      </c>
      <c r="D47" s="12">
        <v>10</v>
      </c>
      <c r="E47" s="11">
        <v>5</v>
      </c>
      <c r="F47" s="11">
        <v>45</v>
      </c>
      <c r="G47" s="11">
        <v>29</v>
      </c>
      <c r="H47" s="11">
        <v>2</v>
      </c>
      <c r="I47" s="30">
        <v>1</v>
      </c>
      <c r="J47" s="30">
        <v>0</v>
      </c>
      <c r="K47" s="30">
        <v>0</v>
      </c>
      <c r="L47" s="30">
        <v>0</v>
      </c>
      <c r="M47" s="30">
        <v>0</v>
      </c>
      <c r="N47" s="11">
        <v>0</v>
      </c>
      <c r="O47" s="11">
        <v>0</v>
      </c>
      <c r="P47" s="106">
        <f t="shared" si="3"/>
        <v>10</v>
      </c>
    </row>
    <row r="48" spans="1:16" ht="16.5" customHeight="1">
      <c r="A48" s="19" t="s">
        <v>423</v>
      </c>
      <c r="B48" s="32">
        <v>74</v>
      </c>
      <c r="C48" s="11">
        <v>17</v>
      </c>
      <c r="D48" s="12">
        <v>11</v>
      </c>
      <c r="E48" s="11">
        <v>14</v>
      </c>
      <c r="F48" s="11">
        <v>17</v>
      </c>
      <c r="G48" s="11">
        <v>5</v>
      </c>
      <c r="H48" s="11">
        <v>2</v>
      </c>
      <c r="I48" s="30">
        <v>3</v>
      </c>
      <c r="J48" s="30">
        <v>1</v>
      </c>
      <c r="K48" s="30">
        <v>1</v>
      </c>
      <c r="L48" s="30">
        <v>0</v>
      </c>
      <c r="M48" s="30">
        <v>0</v>
      </c>
      <c r="N48" s="11">
        <v>0</v>
      </c>
      <c r="O48" s="11">
        <v>1</v>
      </c>
      <c r="P48" s="106">
        <f t="shared" si="3"/>
        <v>2</v>
      </c>
    </row>
    <row r="49" spans="1:16" ht="16.5" customHeight="1">
      <c r="A49" s="19" t="s">
        <v>424</v>
      </c>
      <c r="B49" s="32">
        <v>59</v>
      </c>
      <c r="C49" s="11">
        <v>16</v>
      </c>
      <c r="D49" s="12">
        <v>12</v>
      </c>
      <c r="E49" s="11">
        <v>6</v>
      </c>
      <c r="F49" s="11">
        <v>9</v>
      </c>
      <c r="G49" s="11">
        <v>3</v>
      </c>
      <c r="H49" s="11">
        <v>1</v>
      </c>
      <c r="I49" s="30">
        <v>2</v>
      </c>
      <c r="J49" s="30">
        <v>0</v>
      </c>
      <c r="K49" s="30">
        <v>0</v>
      </c>
      <c r="L49" s="30">
        <v>0</v>
      </c>
      <c r="M49" s="30">
        <v>0</v>
      </c>
      <c r="N49" s="11">
        <v>0</v>
      </c>
      <c r="O49" s="11">
        <v>1</v>
      </c>
      <c r="P49" s="106">
        <f t="shared" si="3"/>
        <v>9</v>
      </c>
    </row>
    <row r="50" spans="1:16" ht="16.5" customHeight="1">
      <c r="A50" s="19" t="s">
        <v>425</v>
      </c>
      <c r="B50" s="32">
        <v>30</v>
      </c>
      <c r="C50" s="11">
        <v>7</v>
      </c>
      <c r="D50" s="12">
        <v>8</v>
      </c>
      <c r="E50" s="11">
        <v>10</v>
      </c>
      <c r="F50" s="11">
        <v>1</v>
      </c>
      <c r="G50" s="11">
        <v>0</v>
      </c>
      <c r="H50" s="11">
        <v>2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11">
        <v>0</v>
      </c>
      <c r="O50" s="11">
        <v>0</v>
      </c>
      <c r="P50" s="106">
        <f t="shared" si="3"/>
        <v>2</v>
      </c>
    </row>
    <row r="51" spans="1:16" ht="16.5" customHeight="1">
      <c r="A51" s="19" t="s">
        <v>426</v>
      </c>
      <c r="B51" s="32">
        <v>129</v>
      </c>
      <c r="C51" s="11">
        <v>40</v>
      </c>
      <c r="D51" s="12">
        <v>18</v>
      </c>
      <c r="E51" s="11">
        <v>9</v>
      </c>
      <c r="F51" s="11">
        <v>51</v>
      </c>
      <c r="G51" s="11">
        <v>3</v>
      </c>
      <c r="H51" s="11">
        <v>1</v>
      </c>
      <c r="I51" s="30">
        <v>2</v>
      </c>
      <c r="J51" s="30">
        <v>1</v>
      </c>
      <c r="K51" s="30">
        <v>0</v>
      </c>
      <c r="L51" s="30">
        <v>0</v>
      </c>
      <c r="M51" s="30">
        <v>0</v>
      </c>
      <c r="N51" s="11">
        <v>0</v>
      </c>
      <c r="O51" s="11">
        <v>1</v>
      </c>
      <c r="P51" s="106">
        <f t="shared" si="3"/>
        <v>3</v>
      </c>
    </row>
    <row r="52" spans="1:16">
      <c r="A52" s="19" t="s">
        <v>427</v>
      </c>
      <c r="B52" s="32">
        <v>150</v>
      </c>
      <c r="C52" s="11">
        <v>26</v>
      </c>
      <c r="D52" s="12">
        <v>21</v>
      </c>
      <c r="E52" s="11">
        <v>13</v>
      </c>
      <c r="F52" s="11">
        <v>53</v>
      </c>
      <c r="G52" s="11">
        <v>3</v>
      </c>
      <c r="H52" s="11">
        <v>7</v>
      </c>
      <c r="I52" s="30">
        <v>1</v>
      </c>
      <c r="J52" s="30">
        <v>2</v>
      </c>
      <c r="K52" s="30">
        <v>3</v>
      </c>
      <c r="L52" s="30">
        <v>2</v>
      </c>
      <c r="M52" s="30">
        <v>0</v>
      </c>
      <c r="N52" s="11">
        <v>2</v>
      </c>
      <c r="O52" s="11">
        <v>6</v>
      </c>
      <c r="P52" s="106">
        <f t="shared" si="3"/>
        <v>11</v>
      </c>
    </row>
    <row r="53" spans="1:16">
      <c r="A53" s="19" t="s">
        <v>428</v>
      </c>
      <c r="B53" s="32">
        <v>54</v>
      </c>
      <c r="C53" s="11">
        <v>24</v>
      </c>
      <c r="D53" s="12">
        <v>16</v>
      </c>
      <c r="E53" s="11">
        <v>9</v>
      </c>
      <c r="F53" s="11">
        <v>2</v>
      </c>
      <c r="G53" s="11">
        <v>1</v>
      </c>
      <c r="H53" s="11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11">
        <v>0</v>
      </c>
      <c r="O53" s="11">
        <v>0</v>
      </c>
      <c r="P53" s="106">
        <f t="shared" si="3"/>
        <v>2</v>
      </c>
    </row>
    <row r="54" spans="1:16">
      <c r="A54" s="19" t="s">
        <v>429</v>
      </c>
      <c r="B54" s="32">
        <v>328</v>
      </c>
      <c r="C54" s="11">
        <v>32</v>
      </c>
      <c r="D54" s="12">
        <v>110</v>
      </c>
      <c r="E54" s="11">
        <v>98</v>
      </c>
      <c r="F54" s="11">
        <v>6</v>
      </c>
      <c r="G54" s="11">
        <v>36</v>
      </c>
      <c r="H54" s="11">
        <v>4</v>
      </c>
      <c r="I54" s="30">
        <v>3</v>
      </c>
      <c r="J54" s="30">
        <v>0</v>
      </c>
      <c r="K54" s="30">
        <v>0</v>
      </c>
      <c r="L54" s="30">
        <v>0</v>
      </c>
      <c r="M54" s="30">
        <v>0</v>
      </c>
      <c r="N54" s="11">
        <v>0</v>
      </c>
      <c r="O54" s="11">
        <v>4</v>
      </c>
      <c r="P54" s="106">
        <f t="shared" si="3"/>
        <v>35</v>
      </c>
    </row>
    <row r="55" spans="1:16">
      <c r="A55" s="19" t="s">
        <v>430</v>
      </c>
      <c r="B55" s="32">
        <v>2191</v>
      </c>
      <c r="C55" s="11">
        <v>63</v>
      </c>
      <c r="D55" s="12">
        <v>48</v>
      </c>
      <c r="E55" s="11">
        <v>95</v>
      </c>
      <c r="F55" s="11">
        <v>747</v>
      </c>
      <c r="G55" s="11">
        <v>810</v>
      </c>
      <c r="H55" s="11">
        <v>7</v>
      </c>
      <c r="I55" s="30">
        <v>84</v>
      </c>
      <c r="J55" s="30">
        <v>46</v>
      </c>
      <c r="K55" s="30">
        <v>3</v>
      </c>
      <c r="L55" s="30">
        <v>4</v>
      </c>
      <c r="M55" s="30">
        <v>56</v>
      </c>
      <c r="N55" s="11">
        <v>14</v>
      </c>
      <c r="O55" s="11">
        <v>27</v>
      </c>
      <c r="P55" s="106">
        <f t="shared" si="3"/>
        <v>187</v>
      </c>
    </row>
    <row r="56" spans="1:16">
      <c r="A56" s="19" t="s">
        <v>431</v>
      </c>
      <c r="B56" s="32">
        <v>15</v>
      </c>
      <c r="C56" s="11">
        <v>2</v>
      </c>
      <c r="D56" s="12">
        <v>0</v>
      </c>
      <c r="E56" s="11">
        <v>3</v>
      </c>
      <c r="F56" s="11">
        <v>10</v>
      </c>
      <c r="G56" s="11">
        <v>0</v>
      </c>
      <c r="H56" s="11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11">
        <v>0</v>
      </c>
      <c r="O56" s="11">
        <v>0</v>
      </c>
      <c r="P56" s="106">
        <f t="shared" si="3"/>
        <v>0</v>
      </c>
    </row>
    <row r="57" spans="1:16">
      <c r="A57" s="19" t="s">
        <v>432</v>
      </c>
      <c r="B57" s="32">
        <v>142</v>
      </c>
      <c r="C57" s="11">
        <v>24</v>
      </c>
      <c r="D57" s="12">
        <v>29</v>
      </c>
      <c r="E57" s="11">
        <v>33</v>
      </c>
      <c r="F57" s="11">
        <v>18</v>
      </c>
      <c r="G57" s="11">
        <v>2</v>
      </c>
      <c r="H57" s="11">
        <v>5</v>
      </c>
      <c r="I57" s="30">
        <v>2</v>
      </c>
      <c r="J57" s="30">
        <v>3</v>
      </c>
      <c r="K57" s="30">
        <v>2</v>
      </c>
      <c r="L57" s="30">
        <v>5</v>
      </c>
      <c r="M57" s="30">
        <v>0</v>
      </c>
      <c r="N57" s="11">
        <v>1</v>
      </c>
      <c r="O57" s="11">
        <v>0</v>
      </c>
      <c r="P57" s="106">
        <f t="shared" si="3"/>
        <v>18</v>
      </c>
    </row>
    <row r="58" spans="1:16">
      <c r="A58" s="19" t="s">
        <v>433</v>
      </c>
      <c r="B58" s="32">
        <v>344</v>
      </c>
      <c r="C58" s="11">
        <v>23</v>
      </c>
      <c r="D58" s="12">
        <v>37</v>
      </c>
      <c r="E58" s="11">
        <v>24</v>
      </c>
      <c r="F58" s="11">
        <v>190</v>
      </c>
      <c r="G58" s="11">
        <v>10</v>
      </c>
      <c r="H58" s="11">
        <v>11</v>
      </c>
      <c r="I58" s="30">
        <v>7</v>
      </c>
      <c r="J58" s="30">
        <v>5</v>
      </c>
      <c r="K58" s="30">
        <v>2</v>
      </c>
      <c r="L58" s="30">
        <v>7</v>
      </c>
      <c r="M58" s="30">
        <v>1</v>
      </c>
      <c r="N58" s="11">
        <v>5</v>
      </c>
      <c r="O58" s="11">
        <v>3</v>
      </c>
      <c r="P58" s="106">
        <f t="shared" si="3"/>
        <v>19</v>
      </c>
    </row>
    <row r="59" spans="1:16">
      <c r="A59" s="19" t="s">
        <v>434</v>
      </c>
      <c r="B59" s="32">
        <v>42</v>
      </c>
      <c r="C59" s="11">
        <v>4</v>
      </c>
      <c r="D59" s="13">
        <v>6</v>
      </c>
      <c r="E59" s="11">
        <v>5</v>
      </c>
      <c r="F59" s="11">
        <v>7</v>
      </c>
      <c r="G59" s="11">
        <v>0</v>
      </c>
      <c r="H59" s="11">
        <v>2</v>
      </c>
      <c r="I59" s="30">
        <v>7</v>
      </c>
      <c r="J59" s="30">
        <v>0</v>
      </c>
      <c r="K59" s="30">
        <v>3</v>
      </c>
      <c r="L59" s="30">
        <v>0</v>
      </c>
      <c r="M59" s="30">
        <v>0</v>
      </c>
      <c r="N59" s="11">
        <v>0</v>
      </c>
      <c r="O59" s="11">
        <v>0</v>
      </c>
      <c r="P59" s="106">
        <f t="shared" si="3"/>
        <v>8</v>
      </c>
    </row>
    <row r="60" spans="1:16" ht="14.25" thickBot="1">
      <c r="A60" s="38" t="s">
        <v>435</v>
      </c>
      <c r="B60" s="5">
        <v>79</v>
      </c>
      <c r="C60" s="87">
        <v>7</v>
      </c>
      <c r="D60" s="14">
        <v>4</v>
      </c>
      <c r="E60" s="8">
        <v>6</v>
      </c>
      <c r="F60" s="8">
        <v>39</v>
      </c>
      <c r="G60" s="8">
        <v>5</v>
      </c>
      <c r="H60" s="8">
        <v>7</v>
      </c>
      <c r="I60" s="8">
        <v>0</v>
      </c>
      <c r="J60" s="27">
        <v>0</v>
      </c>
      <c r="K60" s="8">
        <v>0</v>
      </c>
      <c r="L60" s="8">
        <v>0</v>
      </c>
      <c r="M60" s="8">
        <v>0</v>
      </c>
      <c r="N60" s="88">
        <v>0</v>
      </c>
      <c r="O60" s="8">
        <v>0</v>
      </c>
      <c r="P60" s="107">
        <f t="shared" si="3"/>
        <v>11</v>
      </c>
    </row>
    <row r="61" spans="1:16">
      <c r="J61" s="3"/>
    </row>
    <row r="62" spans="1:16">
      <c r="J62" s="3"/>
    </row>
    <row r="63" spans="1:16">
      <c r="J63" s="3"/>
    </row>
    <row r="64" spans="1:16">
      <c r="J64" s="3"/>
    </row>
    <row r="65" spans="10:10">
      <c r="J65" s="3"/>
    </row>
    <row r="66" spans="10:10">
      <c r="J66" s="3"/>
    </row>
    <row r="67" spans="10:10">
      <c r="J67" s="3"/>
    </row>
    <row r="68" spans="10:10">
      <c r="J68" s="3"/>
    </row>
    <row r="69" spans="10:10">
      <c r="J69" s="3"/>
    </row>
    <row r="70" spans="10:10">
      <c r="J70" s="3"/>
    </row>
    <row r="71" spans="10:10">
      <c r="J71" s="3"/>
    </row>
    <row r="72" spans="10:10">
      <c r="J72" s="3"/>
    </row>
    <row r="73" spans="10:10">
      <c r="J73" s="3"/>
    </row>
    <row r="74" spans="10:10">
      <c r="J74" s="3"/>
    </row>
    <row r="75" spans="10:10">
      <c r="J75" s="3"/>
    </row>
    <row r="76" spans="10:10">
      <c r="J76" s="1"/>
    </row>
  </sheetData>
  <phoneticPr fontId="3"/>
  <pageMargins left="0.82677165354330717" right="0.19685039370078741" top="0.78740157480314965" bottom="0.39370078740157483" header="0.19685039370078741" footer="0.27559055118110237"/>
  <pageSetup paperSize="9" scale="75" orientation="portrait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7"/>
  <sheetViews>
    <sheetView view="pageBreakPreview" zoomScaleNormal="75" workbookViewId="0">
      <selection activeCell="C11" sqref="C11"/>
    </sheetView>
  </sheetViews>
  <sheetFormatPr defaultRowHeight="19.5" customHeight="1"/>
  <cols>
    <col min="1" max="1" width="22.125" style="46" customWidth="1"/>
    <col min="2" max="2" width="10.75" style="46" customWidth="1"/>
    <col min="3" max="3" width="22.125" style="46" customWidth="1"/>
    <col min="4" max="4" width="10.5" style="46" customWidth="1"/>
    <col min="5" max="5" width="22.125" style="46" customWidth="1"/>
    <col min="6" max="6" width="10.75" style="46" customWidth="1"/>
    <col min="7" max="7" width="22.125" style="46" customWidth="1"/>
    <col min="8" max="8" width="10.75" style="46" customWidth="1"/>
    <col min="9" max="16384" width="9" style="46"/>
  </cols>
  <sheetData>
    <row r="1" spans="1:9" ht="15" customHeight="1"/>
    <row r="2" spans="1:9" ht="7.5" customHeight="1"/>
    <row r="3" spans="1:9" ht="28.5" customHeight="1">
      <c r="A3" s="392" t="s">
        <v>1649</v>
      </c>
      <c r="B3" s="393"/>
      <c r="C3" s="393"/>
      <c r="D3" s="393"/>
      <c r="E3" s="393"/>
      <c r="F3" s="393"/>
      <c r="G3" s="393"/>
      <c r="H3" s="393"/>
    </row>
    <row r="4" spans="1:9" ht="19.5" customHeight="1" thickBot="1">
      <c r="C4" s="51"/>
      <c r="E4" s="51"/>
      <c r="F4" s="52"/>
      <c r="G4" s="53"/>
      <c r="H4" s="54"/>
    </row>
    <row r="5" spans="1:9" ht="19.5" customHeight="1" thickTop="1" thickBot="1">
      <c r="A5" s="312" t="s">
        <v>913</v>
      </c>
      <c r="B5" s="313">
        <f>B6+B45+D49+F51+H25+H38+H53</f>
        <v>167893</v>
      </c>
      <c r="C5" s="314" t="s">
        <v>1648</v>
      </c>
      <c r="D5" s="315">
        <v>47</v>
      </c>
      <c r="E5" s="314" t="s">
        <v>1647</v>
      </c>
      <c r="F5" s="315">
        <v>0</v>
      </c>
      <c r="G5" s="314" t="s">
        <v>1646</v>
      </c>
      <c r="H5" s="318">
        <v>813</v>
      </c>
      <c r="I5" s="60"/>
    </row>
    <row r="6" spans="1:9" ht="19.5" customHeight="1" thickBot="1">
      <c r="A6" s="349" t="s">
        <v>1645</v>
      </c>
      <c r="B6" s="350">
        <f>SUM(B7:B44)</f>
        <v>132428</v>
      </c>
      <c r="C6" s="321" t="s">
        <v>1644</v>
      </c>
      <c r="D6" s="322">
        <v>650</v>
      </c>
      <c r="E6" s="323" t="s">
        <v>915</v>
      </c>
      <c r="F6" s="361">
        <v>1</v>
      </c>
      <c r="G6" s="321" t="s">
        <v>1643</v>
      </c>
      <c r="H6" s="355">
        <v>32</v>
      </c>
      <c r="I6" s="60"/>
    </row>
    <row r="7" spans="1:9" ht="19.5" customHeight="1">
      <c r="A7" s="319" t="s">
        <v>109</v>
      </c>
      <c r="B7" s="320">
        <v>8</v>
      </c>
      <c r="C7" s="328" t="s">
        <v>1642</v>
      </c>
      <c r="D7" s="322">
        <v>807</v>
      </c>
      <c r="E7" s="323" t="s">
        <v>919</v>
      </c>
      <c r="F7" s="324">
        <v>46</v>
      </c>
      <c r="G7" s="328" t="s">
        <v>1641</v>
      </c>
      <c r="H7" s="325">
        <v>19</v>
      </c>
      <c r="I7" s="60"/>
    </row>
    <row r="8" spans="1:9" ht="19.5" customHeight="1">
      <c r="A8" s="351" t="s">
        <v>256</v>
      </c>
      <c r="B8" s="320">
        <v>11</v>
      </c>
      <c r="C8" s="321" t="s">
        <v>1640</v>
      </c>
      <c r="D8" s="322">
        <v>40</v>
      </c>
      <c r="E8" s="323" t="s">
        <v>1639</v>
      </c>
      <c r="F8" s="324">
        <v>0</v>
      </c>
      <c r="G8" s="321" t="s">
        <v>926</v>
      </c>
      <c r="H8" s="325">
        <v>173</v>
      </c>
      <c r="I8" s="60"/>
    </row>
    <row r="9" spans="1:9" ht="19.5" customHeight="1">
      <c r="A9" s="351" t="s">
        <v>255</v>
      </c>
      <c r="B9" s="320">
        <v>437</v>
      </c>
      <c r="C9" s="321" t="s">
        <v>1638</v>
      </c>
      <c r="D9" s="322">
        <v>46</v>
      </c>
      <c r="E9" s="323" t="s">
        <v>1637</v>
      </c>
      <c r="F9" s="324">
        <v>0</v>
      </c>
      <c r="G9" s="328" t="s">
        <v>1636</v>
      </c>
      <c r="H9" s="325">
        <v>4</v>
      </c>
      <c r="I9" s="60"/>
    </row>
    <row r="10" spans="1:9" ht="19.5" customHeight="1">
      <c r="A10" s="326" t="s">
        <v>238</v>
      </c>
      <c r="B10" s="320">
        <v>0</v>
      </c>
      <c r="C10" s="321" t="s">
        <v>1635</v>
      </c>
      <c r="D10" s="322">
        <v>4</v>
      </c>
      <c r="E10" s="323" t="s">
        <v>1634</v>
      </c>
      <c r="F10" s="324">
        <v>6</v>
      </c>
      <c r="G10" s="321" t="s">
        <v>1633</v>
      </c>
      <c r="H10" s="325">
        <v>16</v>
      </c>
      <c r="I10" s="60"/>
    </row>
    <row r="11" spans="1:9" ht="19.5" customHeight="1">
      <c r="A11" s="326" t="s">
        <v>160</v>
      </c>
      <c r="B11" s="320">
        <v>8</v>
      </c>
      <c r="C11" s="321" t="s">
        <v>1632</v>
      </c>
      <c r="D11" s="322">
        <v>97</v>
      </c>
      <c r="E11" s="323" t="s">
        <v>1631</v>
      </c>
      <c r="F11" s="324">
        <v>0</v>
      </c>
      <c r="G11" s="321" t="s">
        <v>1630</v>
      </c>
      <c r="H11" s="325">
        <v>14</v>
      </c>
      <c r="I11" s="60"/>
    </row>
    <row r="12" spans="1:9" ht="19.5" customHeight="1">
      <c r="A12" s="326" t="s">
        <v>239</v>
      </c>
      <c r="B12" s="320">
        <v>853</v>
      </c>
      <c r="C12" s="321" t="s">
        <v>1629</v>
      </c>
      <c r="D12" s="322">
        <v>222</v>
      </c>
      <c r="E12" s="323" t="s">
        <v>1628</v>
      </c>
      <c r="F12" s="324">
        <v>37</v>
      </c>
      <c r="G12" s="321" t="s">
        <v>1627</v>
      </c>
      <c r="H12" s="325">
        <v>1</v>
      </c>
      <c r="I12" s="60"/>
    </row>
    <row r="13" spans="1:9" ht="19.5" customHeight="1">
      <c r="A13" s="326" t="s">
        <v>170</v>
      </c>
      <c r="B13" s="320">
        <v>0</v>
      </c>
      <c r="C13" s="321" t="s">
        <v>1626</v>
      </c>
      <c r="D13" s="322">
        <v>23</v>
      </c>
      <c r="E13" s="323" t="s">
        <v>1625</v>
      </c>
      <c r="F13" s="324">
        <v>0</v>
      </c>
      <c r="G13" s="321" t="s">
        <v>1624</v>
      </c>
      <c r="H13" s="325">
        <v>15</v>
      </c>
      <c r="I13" s="60"/>
    </row>
    <row r="14" spans="1:9" ht="19.5" customHeight="1">
      <c r="A14" s="326" t="s">
        <v>260</v>
      </c>
      <c r="B14" s="320">
        <v>1559</v>
      </c>
      <c r="C14" s="321" t="s">
        <v>1623</v>
      </c>
      <c r="D14" s="322">
        <v>23</v>
      </c>
      <c r="E14" s="323" t="s">
        <v>1622</v>
      </c>
      <c r="F14" s="324">
        <v>3</v>
      </c>
      <c r="G14" s="321" t="s">
        <v>1621</v>
      </c>
      <c r="H14" s="325">
        <v>34</v>
      </c>
      <c r="I14" s="60"/>
    </row>
    <row r="15" spans="1:9" ht="19.5" customHeight="1">
      <c r="A15" s="326" t="s">
        <v>1620</v>
      </c>
      <c r="B15" s="320">
        <v>1412</v>
      </c>
      <c r="C15" s="321" t="s">
        <v>1619</v>
      </c>
      <c r="D15" s="322">
        <v>0</v>
      </c>
      <c r="E15" s="323" t="s">
        <v>1618</v>
      </c>
      <c r="F15" s="324">
        <v>323</v>
      </c>
      <c r="G15" s="321" t="s">
        <v>1617</v>
      </c>
      <c r="H15" s="325">
        <v>210</v>
      </c>
      <c r="I15" s="60"/>
    </row>
    <row r="16" spans="1:9" ht="19.5" customHeight="1">
      <c r="A16" s="326" t="s">
        <v>949</v>
      </c>
      <c r="B16" s="320">
        <v>56096</v>
      </c>
      <c r="C16" s="321" t="s">
        <v>1616</v>
      </c>
      <c r="D16" s="322">
        <v>2</v>
      </c>
      <c r="E16" s="323" t="s">
        <v>1615</v>
      </c>
      <c r="F16" s="324">
        <v>26</v>
      </c>
      <c r="G16" s="321" t="s">
        <v>1614</v>
      </c>
      <c r="H16" s="325">
        <v>14</v>
      </c>
      <c r="I16" s="60"/>
    </row>
    <row r="17" spans="1:9" ht="19.5" customHeight="1">
      <c r="A17" s="326" t="s">
        <v>1613</v>
      </c>
      <c r="B17" s="320">
        <v>2</v>
      </c>
      <c r="C17" s="321" t="s">
        <v>1612</v>
      </c>
      <c r="D17" s="322">
        <v>4</v>
      </c>
      <c r="E17" s="323" t="s">
        <v>1611</v>
      </c>
      <c r="F17" s="324">
        <v>3</v>
      </c>
      <c r="G17" s="321" t="s">
        <v>1610</v>
      </c>
      <c r="H17" s="325">
        <v>12</v>
      </c>
      <c r="I17" s="60"/>
    </row>
    <row r="18" spans="1:9" ht="19.5" customHeight="1">
      <c r="A18" s="326" t="s">
        <v>834</v>
      </c>
      <c r="B18" s="320">
        <v>8</v>
      </c>
      <c r="C18" s="321" t="s">
        <v>1609</v>
      </c>
      <c r="D18" s="322">
        <v>21</v>
      </c>
      <c r="E18" s="323" t="s">
        <v>1608</v>
      </c>
      <c r="F18" s="324">
        <v>0</v>
      </c>
      <c r="G18" s="321" t="s">
        <v>1607</v>
      </c>
      <c r="H18" s="325">
        <v>0</v>
      </c>
      <c r="I18" s="60"/>
    </row>
    <row r="19" spans="1:9" ht="19.5" customHeight="1">
      <c r="A19" s="326" t="s">
        <v>1606</v>
      </c>
      <c r="B19" s="320">
        <v>3290</v>
      </c>
      <c r="C19" s="321" t="s">
        <v>1605</v>
      </c>
      <c r="D19" s="322">
        <v>0</v>
      </c>
      <c r="E19" s="323" t="s">
        <v>1604</v>
      </c>
      <c r="F19" s="324">
        <v>17</v>
      </c>
      <c r="G19" s="321" t="s">
        <v>1603</v>
      </c>
      <c r="H19" s="325">
        <v>2</v>
      </c>
      <c r="I19" s="60"/>
    </row>
    <row r="20" spans="1:9" ht="19.5" customHeight="1">
      <c r="A20" s="326" t="s">
        <v>1602</v>
      </c>
      <c r="B20" s="320">
        <v>1631</v>
      </c>
      <c r="C20" s="321" t="s">
        <v>1601</v>
      </c>
      <c r="D20" s="322">
        <v>18</v>
      </c>
      <c r="E20" s="323" t="s">
        <v>1600</v>
      </c>
      <c r="F20" s="324">
        <v>49</v>
      </c>
      <c r="G20" s="330" t="s">
        <v>1599</v>
      </c>
      <c r="H20" s="331">
        <v>1</v>
      </c>
      <c r="I20" s="60"/>
    </row>
    <row r="21" spans="1:9" ht="19.5" customHeight="1">
      <c r="A21" s="326" t="s">
        <v>1598</v>
      </c>
      <c r="B21" s="320">
        <v>597</v>
      </c>
      <c r="C21" s="321" t="s">
        <v>1597</v>
      </c>
      <c r="D21" s="322">
        <v>1</v>
      </c>
      <c r="E21" s="323" t="s">
        <v>1596</v>
      </c>
      <c r="F21" s="324">
        <v>1</v>
      </c>
      <c r="G21" s="321" t="s">
        <v>1595</v>
      </c>
      <c r="H21" s="325">
        <v>10</v>
      </c>
      <c r="I21" s="60"/>
    </row>
    <row r="22" spans="1:9" ht="19.5" customHeight="1">
      <c r="A22" s="326" t="s">
        <v>1594</v>
      </c>
      <c r="B22" s="320">
        <v>10</v>
      </c>
      <c r="C22" s="321" t="s">
        <v>1593</v>
      </c>
      <c r="D22" s="322">
        <v>132</v>
      </c>
      <c r="E22" s="323" t="s">
        <v>1592</v>
      </c>
      <c r="F22" s="324">
        <v>20</v>
      </c>
      <c r="G22" s="321" t="s">
        <v>975</v>
      </c>
      <c r="H22" s="325">
        <v>5033</v>
      </c>
      <c r="I22" s="60"/>
    </row>
    <row r="23" spans="1:9" ht="19.5" customHeight="1">
      <c r="A23" s="326" t="s">
        <v>1591</v>
      </c>
      <c r="B23" s="320">
        <v>43</v>
      </c>
      <c r="C23" s="321" t="s">
        <v>1590</v>
      </c>
      <c r="D23" s="322">
        <v>40</v>
      </c>
      <c r="E23" s="323" t="s">
        <v>1589</v>
      </c>
      <c r="F23" s="324">
        <v>2</v>
      </c>
      <c r="G23" s="321" t="s">
        <v>1588</v>
      </c>
      <c r="H23" s="325">
        <v>0</v>
      </c>
      <c r="I23" s="60"/>
    </row>
    <row r="24" spans="1:9" ht="19.5" customHeight="1" thickBot="1">
      <c r="A24" s="326" t="s">
        <v>1587</v>
      </c>
      <c r="B24" s="320">
        <v>4</v>
      </c>
      <c r="C24" s="321" t="s">
        <v>1586</v>
      </c>
      <c r="D24" s="322">
        <v>108</v>
      </c>
      <c r="E24" s="323" t="s">
        <v>1585</v>
      </c>
      <c r="F24" s="324">
        <v>7</v>
      </c>
      <c r="G24" s="352" t="s">
        <v>1584</v>
      </c>
      <c r="H24" s="339">
        <v>0</v>
      </c>
      <c r="I24" s="60"/>
    </row>
    <row r="25" spans="1:9" ht="19.5" customHeight="1" thickBot="1">
      <c r="A25" s="326" t="s">
        <v>984</v>
      </c>
      <c r="B25" s="320">
        <v>32372</v>
      </c>
      <c r="C25" s="321" t="s">
        <v>1583</v>
      </c>
      <c r="D25" s="322">
        <v>47</v>
      </c>
      <c r="E25" s="323" t="s">
        <v>1582</v>
      </c>
      <c r="F25" s="324">
        <v>26</v>
      </c>
      <c r="G25" s="353" t="s">
        <v>987</v>
      </c>
      <c r="H25" s="354">
        <f>SUM(H26:H37)</f>
        <v>20233</v>
      </c>
      <c r="I25" s="60"/>
    </row>
    <row r="26" spans="1:9" ht="19.5" customHeight="1">
      <c r="A26" s="326" t="s">
        <v>1581</v>
      </c>
      <c r="B26" s="320">
        <v>3</v>
      </c>
      <c r="C26" s="321" t="s">
        <v>1580</v>
      </c>
      <c r="D26" s="322">
        <v>213</v>
      </c>
      <c r="E26" s="323" t="s">
        <v>1579</v>
      </c>
      <c r="F26" s="324">
        <v>0</v>
      </c>
      <c r="G26" s="321" t="s">
        <v>1578</v>
      </c>
      <c r="H26" s="355">
        <v>822</v>
      </c>
      <c r="I26" s="60"/>
    </row>
    <row r="27" spans="1:9" ht="19.5" customHeight="1">
      <c r="A27" s="326" t="s">
        <v>1577</v>
      </c>
      <c r="B27" s="320">
        <v>1294</v>
      </c>
      <c r="C27" s="321" t="s">
        <v>1576</v>
      </c>
      <c r="D27" s="322">
        <v>727</v>
      </c>
      <c r="E27" s="323" t="s">
        <v>1575</v>
      </c>
      <c r="F27" s="324">
        <v>42</v>
      </c>
      <c r="G27" s="321" t="s">
        <v>1574</v>
      </c>
      <c r="H27" s="325">
        <v>957</v>
      </c>
      <c r="I27" s="60"/>
    </row>
    <row r="28" spans="1:9" ht="19.5" customHeight="1">
      <c r="A28" s="326" t="s">
        <v>1573</v>
      </c>
      <c r="B28" s="320">
        <v>5</v>
      </c>
      <c r="C28" s="321" t="s">
        <v>1572</v>
      </c>
      <c r="D28" s="322">
        <v>1</v>
      </c>
      <c r="E28" s="323" t="s">
        <v>1571</v>
      </c>
      <c r="F28" s="324">
        <v>10</v>
      </c>
      <c r="G28" s="321" t="s">
        <v>1570</v>
      </c>
      <c r="H28" s="325">
        <v>10257</v>
      </c>
      <c r="I28" s="60"/>
    </row>
    <row r="29" spans="1:9" ht="19.5" customHeight="1">
      <c r="A29" s="326" t="s">
        <v>1569</v>
      </c>
      <c r="B29" s="320">
        <v>898</v>
      </c>
      <c r="C29" s="321" t="s">
        <v>1568</v>
      </c>
      <c r="D29" s="322">
        <v>176</v>
      </c>
      <c r="E29" s="323" t="s">
        <v>1567</v>
      </c>
      <c r="F29" s="324">
        <v>16</v>
      </c>
      <c r="G29" s="321" t="s">
        <v>1566</v>
      </c>
      <c r="H29" s="325">
        <v>39</v>
      </c>
      <c r="I29" s="60"/>
    </row>
    <row r="30" spans="1:9" ht="19.5" customHeight="1">
      <c r="A30" s="326" t="s">
        <v>1565</v>
      </c>
      <c r="B30" s="320">
        <v>469</v>
      </c>
      <c r="C30" s="321" t="s">
        <v>1564</v>
      </c>
      <c r="D30" s="322">
        <v>147</v>
      </c>
      <c r="E30" s="323" t="s">
        <v>1563</v>
      </c>
      <c r="F30" s="324">
        <v>7</v>
      </c>
      <c r="G30" s="321" t="s">
        <v>1562</v>
      </c>
      <c r="H30" s="325">
        <v>324</v>
      </c>
      <c r="I30" s="60"/>
    </row>
    <row r="31" spans="1:9" ht="19.5" customHeight="1">
      <c r="A31" s="326" t="s">
        <v>1561</v>
      </c>
      <c r="B31" s="320">
        <v>5</v>
      </c>
      <c r="C31" s="321" t="s">
        <v>1560</v>
      </c>
      <c r="D31" s="322">
        <v>137</v>
      </c>
      <c r="E31" s="323" t="s">
        <v>1559</v>
      </c>
      <c r="F31" s="324">
        <v>1</v>
      </c>
      <c r="G31" s="321" t="s">
        <v>1558</v>
      </c>
      <c r="H31" s="325">
        <v>56</v>
      </c>
      <c r="I31" s="60"/>
    </row>
    <row r="32" spans="1:9" ht="19.5" customHeight="1">
      <c r="A32" s="326" t="s">
        <v>1557</v>
      </c>
      <c r="B32" s="320">
        <v>3</v>
      </c>
      <c r="C32" s="321" t="s">
        <v>1556</v>
      </c>
      <c r="D32" s="322">
        <v>6</v>
      </c>
      <c r="E32" s="323" t="s">
        <v>1555</v>
      </c>
      <c r="F32" s="324">
        <v>521</v>
      </c>
      <c r="G32" s="321" t="s">
        <v>1554</v>
      </c>
      <c r="H32" s="325">
        <v>1</v>
      </c>
      <c r="I32" s="60"/>
    </row>
    <row r="33" spans="1:9" ht="19.5" customHeight="1">
      <c r="A33" s="326" t="s">
        <v>1553</v>
      </c>
      <c r="B33" s="320">
        <v>1235</v>
      </c>
      <c r="C33" s="321" t="s">
        <v>1552</v>
      </c>
      <c r="D33" s="322">
        <v>6</v>
      </c>
      <c r="E33" s="323" t="s">
        <v>1551</v>
      </c>
      <c r="F33" s="324">
        <v>0</v>
      </c>
      <c r="G33" s="321" t="s">
        <v>1550</v>
      </c>
      <c r="H33" s="325">
        <v>269</v>
      </c>
      <c r="I33" s="60"/>
    </row>
    <row r="34" spans="1:9" ht="19.5" customHeight="1">
      <c r="A34" s="326" t="s">
        <v>1549</v>
      </c>
      <c r="B34" s="320">
        <v>1019</v>
      </c>
      <c r="C34" s="321" t="s">
        <v>1021</v>
      </c>
      <c r="D34" s="322">
        <v>1671</v>
      </c>
      <c r="E34" s="323" t="s">
        <v>1548</v>
      </c>
      <c r="F34" s="324">
        <v>2</v>
      </c>
      <c r="G34" s="321" t="s">
        <v>1547</v>
      </c>
      <c r="H34" s="325">
        <v>7459</v>
      </c>
      <c r="I34" s="60"/>
    </row>
    <row r="35" spans="1:9" ht="19.5" customHeight="1">
      <c r="A35" s="326" t="s">
        <v>1546</v>
      </c>
      <c r="B35" s="320">
        <v>18426</v>
      </c>
      <c r="C35" s="321" t="s">
        <v>1545</v>
      </c>
      <c r="D35" s="322">
        <v>173</v>
      </c>
      <c r="E35" s="323" t="s">
        <v>1544</v>
      </c>
      <c r="F35" s="324">
        <v>81</v>
      </c>
      <c r="G35" s="321" t="s">
        <v>1543</v>
      </c>
      <c r="H35" s="325">
        <v>0</v>
      </c>
      <c r="I35" s="60"/>
    </row>
    <row r="36" spans="1:9" ht="19.5" customHeight="1">
      <c r="A36" s="326" t="s">
        <v>1542</v>
      </c>
      <c r="B36" s="320">
        <v>27</v>
      </c>
      <c r="C36" s="321" t="s">
        <v>1541</v>
      </c>
      <c r="D36" s="322">
        <v>66</v>
      </c>
      <c r="E36" s="323" t="s">
        <v>1540</v>
      </c>
      <c r="F36" s="324">
        <v>3</v>
      </c>
      <c r="G36" s="321" t="s">
        <v>1539</v>
      </c>
      <c r="H36" s="325">
        <v>10</v>
      </c>
      <c r="I36" s="60"/>
    </row>
    <row r="37" spans="1:9" ht="19.5" customHeight="1" thickBot="1">
      <c r="A37" s="326" t="s">
        <v>1538</v>
      </c>
      <c r="B37" s="320">
        <v>197</v>
      </c>
      <c r="C37" s="321" t="s">
        <v>1537</v>
      </c>
      <c r="D37" s="322">
        <v>0</v>
      </c>
      <c r="E37" s="323" t="s">
        <v>1536</v>
      </c>
      <c r="F37" s="324">
        <v>0</v>
      </c>
      <c r="G37" s="352" t="s">
        <v>1535</v>
      </c>
      <c r="H37" s="339">
        <v>39</v>
      </c>
      <c r="I37" s="60"/>
    </row>
    <row r="38" spans="1:9" ht="19.5" customHeight="1" thickBot="1">
      <c r="A38" s="326" t="s">
        <v>1534</v>
      </c>
      <c r="B38" s="320">
        <v>15</v>
      </c>
      <c r="C38" s="321" t="s">
        <v>1533</v>
      </c>
      <c r="D38" s="322">
        <v>1</v>
      </c>
      <c r="E38" s="323" t="s">
        <v>1532</v>
      </c>
      <c r="F38" s="324">
        <v>8</v>
      </c>
      <c r="G38" s="353" t="s">
        <v>1531</v>
      </c>
      <c r="H38" s="354">
        <f>SUM(H39:H52)</f>
        <v>1051</v>
      </c>
      <c r="I38" s="60"/>
    </row>
    <row r="39" spans="1:9" ht="19.5" customHeight="1">
      <c r="A39" s="326" t="s">
        <v>1530</v>
      </c>
      <c r="B39" s="320">
        <v>269</v>
      </c>
      <c r="C39" s="321" t="s">
        <v>1529</v>
      </c>
      <c r="D39" s="322">
        <v>6</v>
      </c>
      <c r="E39" s="323" t="s">
        <v>1528</v>
      </c>
      <c r="F39" s="324">
        <v>0</v>
      </c>
      <c r="G39" s="321" t="s">
        <v>1527</v>
      </c>
      <c r="H39" s="355">
        <v>785</v>
      </c>
      <c r="I39" s="60"/>
    </row>
    <row r="40" spans="1:9" ht="19.5" customHeight="1">
      <c r="A40" s="326" t="s">
        <v>1526</v>
      </c>
      <c r="B40" s="320">
        <v>3875</v>
      </c>
      <c r="C40" s="321" t="s">
        <v>1525</v>
      </c>
      <c r="D40" s="322">
        <v>0</v>
      </c>
      <c r="E40" s="323" t="s">
        <v>1524</v>
      </c>
      <c r="F40" s="324">
        <v>0</v>
      </c>
      <c r="G40" s="321" t="s">
        <v>1523</v>
      </c>
      <c r="H40" s="325">
        <v>17</v>
      </c>
      <c r="I40" s="60"/>
    </row>
    <row r="41" spans="1:9" ht="19.5" customHeight="1">
      <c r="A41" s="326" t="s">
        <v>1522</v>
      </c>
      <c r="B41" s="320">
        <v>184</v>
      </c>
      <c r="C41" s="321" t="s">
        <v>1521</v>
      </c>
      <c r="D41" s="322">
        <v>2</v>
      </c>
      <c r="E41" s="323" t="s">
        <v>1520</v>
      </c>
      <c r="F41" s="324">
        <v>131</v>
      </c>
      <c r="G41" s="321" t="s">
        <v>1519</v>
      </c>
      <c r="H41" s="325">
        <v>0</v>
      </c>
      <c r="I41" s="60"/>
    </row>
    <row r="42" spans="1:9" ht="19.5" customHeight="1">
      <c r="A42" s="326" t="s">
        <v>1518</v>
      </c>
      <c r="B42" s="320">
        <v>6157</v>
      </c>
      <c r="C42" s="321" t="s">
        <v>1517</v>
      </c>
      <c r="D42" s="322">
        <v>4</v>
      </c>
      <c r="E42" s="323" t="s">
        <v>1516</v>
      </c>
      <c r="F42" s="324">
        <v>3</v>
      </c>
      <c r="G42" s="321" t="s">
        <v>1515</v>
      </c>
      <c r="H42" s="325">
        <v>1</v>
      </c>
      <c r="I42" s="60"/>
    </row>
    <row r="43" spans="1:9" ht="19.5" customHeight="1">
      <c r="A43" s="326" t="s">
        <v>1514</v>
      </c>
      <c r="B43" s="320">
        <v>0</v>
      </c>
      <c r="C43" s="321" t="s">
        <v>1513</v>
      </c>
      <c r="D43" s="322">
        <v>13</v>
      </c>
      <c r="E43" s="323" t="s">
        <v>1512</v>
      </c>
      <c r="F43" s="324">
        <v>31</v>
      </c>
      <c r="G43" s="413" t="s">
        <v>1511</v>
      </c>
      <c r="H43" s="325">
        <v>8</v>
      </c>
      <c r="I43" s="60"/>
    </row>
    <row r="44" spans="1:9" ht="19.5" customHeight="1" thickBot="1">
      <c r="A44" s="356" t="s">
        <v>1510</v>
      </c>
      <c r="B44" s="357">
        <v>6</v>
      </c>
      <c r="C44" s="321" t="s">
        <v>1509</v>
      </c>
      <c r="D44" s="322">
        <v>4</v>
      </c>
      <c r="E44" s="323" t="s">
        <v>1508</v>
      </c>
      <c r="F44" s="324">
        <v>34</v>
      </c>
      <c r="G44" s="321" t="s">
        <v>1507</v>
      </c>
      <c r="H44" s="325">
        <v>216</v>
      </c>
      <c r="I44" s="60"/>
    </row>
    <row r="45" spans="1:9" ht="19.5" customHeight="1" thickBot="1">
      <c r="A45" s="349" t="s">
        <v>1506</v>
      </c>
      <c r="B45" s="350">
        <f>SUM(B46:B54)+SUM(D5:D48)</f>
        <v>5959</v>
      </c>
      <c r="C45" s="321" t="s">
        <v>1505</v>
      </c>
      <c r="D45" s="322">
        <v>3</v>
      </c>
      <c r="E45" s="334" t="s">
        <v>1066</v>
      </c>
      <c r="F45" s="324">
        <v>42</v>
      </c>
      <c r="G45" s="321" t="s">
        <v>1504</v>
      </c>
      <c r="H45" s="325">
        <v>0</v>
      </c>
      <c r="I45" s="60"/>
    </row>
    <row r="46" spans="1:9" ht="19.5" customHeight="1">
      <c r="A46" s="326" t="s">
        <v>1503</v>
      </c>
      <c r="B46" s="320">
        <v>1</v>
      </c>
      <c r="C46" s="321" t="s">
        <v>1069</v>
      </c>
      <c r="D46" s="322">
        <v>4</v>
      </c>
      <c r="E46" s="323" t="s">
        <v>1502</v>
      </c>
      <c r="F46" s="324">
        <v>62</v>
      </c>
      <c r="G46" s="321" t="s">
        <v>1501</v>
      </c>
      <c r="H46" s="325">
        <v>9</v>
      </c>
      <c r="I46" s="60"/>
    </row>
    <row r="47" spans="1:9" ht="19.5" customHeight="1">
      <c r="A47" s="326" t="s">
        <v>1500</v>
      </c>
      <c r="B47" s="320">
        <v>62</v>
      </c>
      <c r="C47" s="328" t="s">
        <v>1073</v>
      </c>
      <c r="D47" s="322">
        <v>0</v>
      </c>
      <c r="E47" s="323" t="s">
        <v>1499</v>
      </c>
      <c r="F47" s="324">
        <v>4</v>
      </c>
      <c r="G47" s="321" t="s">
        <v>1498</v>
      </c>
      <c r="H47" s="325">
        <v>3</v>
      </c>
      <c r="I47" s="60"/>
    </row>
    <row r="48" spans="1:9" ht="19.5" customHeight="1" thickBot="1">
      <c r="A48" s="326" t="s">
        <v>1497</v>
      </c>
      <c r="B48" s="320">
        <v>58</v>
      </c>
      <c r="C48" s="328" t="s">
        <v>1496</v>
      </c>
      <c r="D48" s="412">
        <v>0</v>
      </c>
      <c r="E48" s="323" t="s">
        <v>1495</v>
      </c>
      <c r="F48" s="324">
        <v>8</v>
      </c>
      <c r="G48" s="321" t="s">
        <v>1494</v>
      </c>
      <c r="H48" s="325">
        <v>2</v>
      </c>
      <c r="I48" s="60"/>
    </row>
    <row r="49" spans="1:9" ht="19.5" customHeight="1" thickBot="1">
      <c r="A49" s="326" t="s">
        <v>1493</v>
      </c>
      <c r="B49" s="320">
        <v>27</v>
      </c>
      <c r="C49" s="353" t="s">
        <v>1492</v>
      </c>
      <c r="D49" s="350">
        <f>SUM(D50:D54)+SUM(F5:F50)</f>
        <v>1661</v>
      </c>
      <c r="E49" s="323" t="s">
        <v>1491</v>
      </c>
      <c r="F49" s="324">
        <v>8</v>
      </c>
      <c r="G49" s="335" t="s">
        <v>1490</v>
      </c>
      <c r="H49" s="325">
        <v>3</v>
      </c>
      <c r="I49" s="60"/>
    </row>
    <row r="50" spans="1:9" ht="19.5" customHeight="1" thickBot="1">
      <c r="A50" s="326" t="s">
        <v>1489</v>
      </c>
      <c r="B50" s="320">
        <v>29</v>
      </c>
      <c r="C50" s="321" t="s">
        <v>1488</v>
      </c>
      <c r="D50" s="337">
        <v>38</v>
      </c>
      <c r="E50" s="359" t="s">
        <v>1487</v>
      </c>
      <c r="F50" s="360">
        <v>1</v>
      </c>
      <c r="G50" s="336" t="s">
        <v>1486</v>
      </c>
      <c r="H50" s="325">
        <v>1</v>
      </c>
      <c r="I50" s="60"/>
    </row>
    <row r="51" spans="1:9" ht="19.5" customHeight="1" thickBot="1">
      <c r="A51" s="326" t="s">
        <v>1485</v>
      </c>
      <c r="B51" s="320">
        <v>9</v>
      </c>
      <c r="C51" s="321" t="s">
        <v>1484</v>
      </c>
      <c r="D51" s="322">
        <v>0</v>
      </c>
      <c r="E51" s="353" t="s">
        <v>1090</v>
      </c>
      <c r="F51" s="350">
        <f>SUM(F52:F54)+SUM(H5:H24)</f>
        <v>6415</v>
      </c>
      <c r="G51" s="338" t="s">
        <v>1483</v>
      </c>
      <c r="H51" s="339">
        <v>0</v>
      </c>
      <c r="I51" s="60"/>
    </row>
    <row r="52" spans="1:9" ht="19.5" customHeight="1" thickBot="1">
      <c r="A52" s="326" t="s">
        <v>1482</v>
      </c>
      <c r="B52" s="320">
        <v>27</v>
      </c>
      <c r="C52" s="321" t="s">
        <v>1481</v>
      </c>
      <c r="D52" s="324">
        <v>0</v>
      </c>
      <c r="E52" s="366" t="s">
        <v>1480</v>
      </c>
      <c r="F52" s="361">
        <v>2</v>
      </c>
      <c r="G52" s="364" t="s">
        <v>1479</v>
      </c>
      <c r="H52" s="365">
        <v>6</v>
      </c>
      <c r="I52" s="60"/>
    </row>
    <row r="53" spans="1:9" ht="19.5" customHeight="1" thickBot="1">
      <c r="A53" s="326" t="s">
        <v>1478</v>
      </c>
      <c r="B53" s="320">
        <v>50</v>
      </c>
      <c r="C53" s="321" t="s">
        <v>1477</v>
      </c>
      <c r="D53" s="322">
        <v>41</v>
      </c>
      <c r="E53" s="323" t="s">
        <v>1476</v>
      </c>
      <c r="F53" s="324">
        <v>9</v>
      </c>
      <c r="G53" s="353" t="s">
        <v>1095</v>
      </c>
      <c r="H53" s="354">
        <v>146</v>
      </c>
      <c r="I53" s="60"/>
    </row>
    <row r="54" spans="1:9" ht="19.5" customHeight="1" thickBot="1">
      <c r="A54" s="363" t="s">
        <v>1475</v>
      </c>
      <c r="B54" s="341">
        <v>4</v>
      </c>
      <c r="C54" s="369" t="s">
        <v>1097</v>
      </c>
      <c r="D54" s="411">
        <v>0</v>
      </c>
      <c r="E54" s="369" t="s">
        <v>1474</v>
      </c>
      <c r="F54" s="360">
        <v>1</v>
      </c>
      <c r="G54" s="346"/>
      <c r="H54" s="347"/>
      <c r="I54" s="60"/>
    </row>
    <row r="55" spans="1:9" ht="16.5" customHeight="1" thickTop="1">
      <c r="A55" s="82"/>
      <c r="B55" s="83"/>
      <c r="C55" s="82"/>
      <c r="D55" s="83"/>
      <c r="E55" s="82"/>
      <c r="F55" s="394" t="s">
        <v>1398</v>
      </c>
      <c r="G55" s="394"/>
      <c r="H55" s="394"/>
      <c r="I55" s="60"/>
    </row>
    <row r="56" spans="1:9" ht="19.5" customHeight="1">
      <c r="A56" s="82"/>
      <c r="B56" s="83"/>
      <c r="C56" s="82"/>
      <c r="D56" s="83"/>
      <c r="E56" s="82"/>
      <c r="F56" s="83"/>
      <c r="I56" s="60"/>
    </row>
    <row r="57" spans="1:9" ht="19.5" customHeight="1">
      <c r="A57" s="82"/>
      <c r="B57" s="83"/>
      <c r="C57" s="51"/>
      <c r="D57" s="83"/>
      <c r="I57" s="60"/>
    </row>
  </sheetData>
  <mergeCells count="2">
    <mergeCell ref="A3:H3"/>
    <mergeCell ref="F55:H55"/>
  </mergeCells>
  <phoneticPr fontId="3"/>
  <printOptions horizontalCentered="1"/>
  <pageMargins left="0.52" right="0.39370078740157483" top="0.98425196850393704" bottom="0.39370078740157483" header="0.51181102362204722" footer="0.51181102362204722"/>
  <pageSetup paperSize="9" scale="7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H52"/>
  <sheetViews>
    <sheetView topLeftCell="A31" zoomScale="75" zoomScaleNormal="75" workbookViewId="0">
      <selection activeCell="I10" sqref="I10"/>
    </sheetView>
  </sheetViews>
  <sheetFormatPr defaultRowHeight="19.5" customHeight="1"/>
  <cols>
    <col min="1" max="1" width="20.75" style="46" customWidth="1"/>
    <col min="2" max="2" width="10.75" style="46" customWidth="1"/>
    <col min="3" max="3" width="20.75" style="46" customWidth="1"/>
    <col min="4" max="4" width="10.5" style="46" customWidth="1"/>
    <col min="5" max="5" width="20.75" style="46" customWidth="1"/>
    <col min="6" max="6" width="10.75" style="46" customWidth="1"/>
    <col min="7" max="7" width="20.75" style="46" customWidth="1"/>
    <col min="8" max="8" width="10.75" style="46" customWidth="1"/>
    <col min="9" max="16384" width="9" style="46"/>
  </cols>
  <sheetData>
    <row r="1" spans="1:8" ht="20.25" customHeight="1">
      <c r="A1" s="50" t="s">
        <v>436</v>
      </c>
    </row>
    <row r="2" spans="1:8" ht="20.25" customHeight="1" thickBot="1">
      <c r="C2" s="51"/>
      <c r="E2" s="51"/>
      <c r="F2" s="52"/>
      <c r="G2" s="53"/>
      <c r="H2" s="54"/>
    </row>
    <row r="3" spans="1:8" ht="20.25" customHeight="1">
      <c r="A3" s="55" t="s">
        <v>107</v>
      </c>
      <c r="B3" s="56">
        <f>SUM(B4:B52,D3:D52,F3:F52,H3:H52)</f>
        <v>149012</v>
      </c>
      <c r="C3" s="57" t="s">
        <v>211</v>
      </c>
      <c r="D3" s="58">
        <v>46</v>
      </c>
      <c r="E3" s="57" t="s">
        <v>212</v>
      </c>
      <c r="F3" s="58">
        <v>4</v>
      </c>
      <c r="G3" s="57" t="s">
        <v>225</v>
      </c>
      <c r="H3" s="59">
        <v>7</v>
      </c>
    </row>
    <row r="4" spans="1:8" ht="20.25" customHeight="1">
      <c r="A4" s="61" t="s">
        <v>109</v>
      </c>
      <c r="B4" s="62">
        <v>9</v>
      </c>
      <c r="C4" s="63" t="s">
        <v>214</v>
      </c>
      <c r="D4" s="64">
        <v>60</v>
      </c>
      <c r="E4" s="63" t="s">
        <v>215</v>
      </c>
      <c r="F4" s="64">
        <v>4</v>
      </c>
      <c r="G4" s="63" t="s">
        <v>210</v>
      </c>
      <c r="H4" s="65">
        <v>2</v>
      </c>
    </row>
    <row r="5" spans="1:8" ht="20.25" customHeight="1">
      <c r="A5" s="66" t="s">
        <v>111</v>
      </c>
      <c r="B5" s="62">
        <v>4</v>
      </c>
      <c r="C5" s="67" t="s">
        <v>226</v>
      </c>
      <c r="D5" s="64">
        <v>14</v>
      </c>
      <c r="E5" s="63" t="s">
        <v>216</v>
      </c>
      <c r="F5" s="64">
        <v>3</v>
      </c>
      <c r="G5" s="67" t="s">
        <v>213</v>
      </c>
      <c r="H5" s="65">
        <v>1</v>
      </c>
    </row>
    <row r="6" spans="1:8" ht="20.25" customHeight="1">
      <c r="A6" s="66" t="s">
        <v>114</v>
      </c>
      <c r="B6" s="68">
        <v>15</v>
      </c>
      <c r="C6" s="69" t="s">
        <v>108</v>
      </c>
      <c r="D6" s="64">
        <v>0</v>
      </c>
      <c r="E6" s="63" t="s">
        <v>227</v>
      </c>
      <c r="F6" s="64">
        <v>854</v>
      </c>
      <c r="G6" s="69" t="s">
        <v>228</v>
      </c>
      <c r="H6" s="65">
        <v>42</v>
      </c>
    </row>
    <row r="7" spans="1:8" ht="20.25" customHeight="1">
      <c r="A7" s="66" t="s">
        <v>117</v>
      </c>
      <c r="B7" s="68">
        <v>0</v>
      </c>
      <c r="C7" s="63" t="s">
        <v>110</v>
      </c>
      <c r="D7" s="64">
        <v>1</v>
      </c>
      <c r="E7" s="63" t="s">
        <v>229</v>
      </c>
      <c r="F7" s="64">
        <v>5</v>
      </c>
      <c r="G7" s="67" t="s">
        <v>217</v>
      </c>
      <c r="H7" s="65">
        <v>166</v>
      </c>
    </row>
    <row r="8" spans="1:8" ht="20.25" customHeight="1">
      <c r="A8" s="66" t="s">
        <v>120</v>
      </c>
      <c r="B8" s="68">
        <v>0</v>
      </c>
      <c r="C8" s="63" t="s">
        <v>112</v>
      </c>
      <c r="D8" s="64">
        <v>2</v>
      </c>
      <c r="E8" s="63" t="s">
        <v>113</v>
      </c>
      <c r="F8" s="64">
        <v>20</v>
      </c>
      <c r="G8" s="63" t="s">
        <v>230</v>
      </c>
      <c r="H8" s="65">
        <v>1097</v>
      </c>
    </row>
    <row r="9" spans="1:8" ht="20.25" customHeight="1">
      <c r="A9" s="66" t="s">
        <v>231</v>
      </c>
      <c r="B9" s="68">
        <v>0</v>
      </c>
      <c r="C9" s="63" t="s">
        <v>232</v>
      </c>
      <c r="D9" s="64">
        <v>22</v>
      </c>
      <c r="E9" s="63" t="s">
        <v>115</v>
      </c>
      <c r="F9" s="64">
        <v>1</v>
      </c>
      <c r="G9" s="63" t="s">
        <v>233</v>
      </c>
      <c r="H9" s="65">
        <v>0</v>
      </c>
    </row>
    <row r="10" spans="1:8" ht="20.25" customHeight="1">
      <c r="A10" s="66" t="s">
        <v>234</v>
      </c>
      <c r="B10" s="68">
        <v>1037</v>
      </c>
      <c r="C10" s="63" t="s">
        <v>118</v>
      </c>
      <c r="D10" s="64">
        <v>3</v>
      </c>
      <c r="E10" s="63" t="s">
        <v>218</v>
      </c>
      <c r="F10" s="64">
        <v>1</v>
      </c>
      <c r="G10" s="63" t="s">
        <v>235</v>
      </c>
      <c r="H10" s="65">
        <v>1</v>
      </c>
    </row>
    <row r="11" spans="1:8" ht="20.25" customHeight="1">
      <c r="A11" s="66" t="s">
        <v>130</v>
      </c>
      <c r="B11" s="68">
        <v>2</v>
      </c>
      <c r="C11" s="63" t="s">
        <v>121</v>
      </c>
      <c r="D11" s="64">
        <v>63</v>
      </c>
      <c r="E11" s="63" t="s">
        <v>122</v>
      </c>
      <c r="F11" s="64">
        <v>0</v>
      </c>
      <c r="G11" s="63" t="s">
        <v>116</v>
      </c>
      <c r="H11" s="65">
        <v>6</v>
      </c>
    </row>
    <row r="12" spans="1:8" ht="20.25" customHeight="1">
      <c r="A12" s="66" t="s">
        <v>133</v>
      </c>
      <c r="B12" s="68">
        <v>1138</v>
      </c>
      <c r="C12" s="63" t="s">
        <v>124</v>
      </c>
      <c r="D12" s="64">
        <v>437</v>
      </c>
      <c r="E12" s="63" t="s">
        <v>125</v>
      </c>
      <c r="F12" s="64">
        <v>11</v>
      </c>
      <c r="G12" s="63" t="s">
        <v>119</v>
      </c>
      <c r="H12" s="65">
        <v>0</v>
      </c>
    </row>
    <row r="13" spans="1:8" ht="20.25" customHeight="1">
      <c r="A13" s="66" t="s">
        <v>136</v>
      </c>
      <c r="B13" s="68">
        <v>61</v>
      </c>
      <c r="C13" s="63" t="s">
        <v>127</v>
      </c>
      <c r="D13" s="64">
        <v>2</v>
      </c>
      <c r="E13" s="63" t="s">
        <v>128</v>
      </c>
      <c r="F13" s="64">
        <v>210</v>
      </c>
      <c r="G13" s="63" t="s">
        <v>123</v>
      </c>
      <c r="H13" s="65">
        <v>0</v>
      </c>
    </row>
    <row r="14" spans="1:8" ht="20.25" customHeight="1">
      <c r="A14" s="66" t="s">
        <v>236</v>
      </c>
      <c r="B14" s="68">
        <v>6</v>
      </c>
      <c r="C14" s="63" t="s">
        <v>131</v>
      </c>
      <c r="D14" s="64">
        <v>1</v>
      </c>
      <c r="E14" s="63" t="s">
        <v>219</v>
      </c>
      <c r="F14" s="64">
        <v>4</v>
      </c>
      <c r="G14" s="63" t="s">
        <v>126</v>
      </c>
      <c r="H14" s="65">
        <v>166</v>
      </c>
    </row>
    <row r="15" spans="1:8" ht="20.25" customHeight="1">
      <c r="A15" s="66" t="s">
        <v>143</v>
      </c>
      <c r="B15" s="68">
        <v>8</v>
      </c>
      <c r="C15" s="63" t="s">
        <v>134</v>
      </c>
      <c r="D15" s="64">
        <v>1</v>
      </c>
      <c r="E15" s="63" t="s">
        <v>237</v>
      </c>
      <c r="F15" s="64">
        <v>19</v>
      </c>
      <c r="G15" s="63" t="s">
        <v>129</v>
      </c>
      <c r="H15" s="65">
        <v>124</v>
      </c>
    </row>
    <row r="16" spans="1:8" ht="20.25" customHeight="1">
      <c r="A16" s="66" t="s">
        <v>238</v>
      </c>
      <c r="B16" s="68">
        <v>0</v>
      </c>
      <c r="C16" s="63" t="s">
        <v>137</v>
      </c>
      <c r="D16" s="64">
        <v>793</v>
      </c>
      <c r="E16" s="63" t="s">
        <v>138</v>
      </c>
      <c r="F16" s="64">
        <v>0</v>
      </c>
      <c r="G16" s="63" t="s">
        <v>132</v>
      </c>
      <c r="H16" s="65">
        <v>16</v>
      </c>
    </row>
    <row r="17" spans="1:8" ht="20.25" customHeight="1">
      <c r="A17" s="66" t="s">
        <v>239</v>
      </c>
      <c r="B17" s="68">
        <v>895</v>
      </c>
      <c r="C17" s="63" t="s">
        <v>140</v>
      </c>
      <c r="D17" s="64">
        <v>283</v>
      </c>
      <c r="E17" s="63" t="s">
        <v>141</v>
      </c>
      <c r="F17" s="64">
        <v>195</v>
      </c>
      <c r="G17" s="63" t="s">
        <v>135</v>
      </c>
      <c r="H17" s="65">
        <v>0</v>
      </c>
    </row>
    <row r="18" spans="1:8" ht="20.25" customHeight="1">
      <c r="A18" s="66" t="s">
        <v>149</v>
      </c>
      <c r="B18" s="68">
        <v>1</v>
      </c>
      <c r="C18" s="63" t="s">
        <v>240</v>
      </c>
      <c r="D18" s="64">
        <v>47</v>
      </c>
      <c r="E18" s="63" t="s">
        <v>144</v>
      </c>
      <c r="F18" s="64">
        <v>36</v>
      </c>
      <c r="G18" s="103" t="s">
        <v>139</v>
      </c>
      <c r="H18" s="65">
        <v>91</v>
      </c>
    </row>
    <row r="19" spans="1:8" ht="20.25" customHeight="1">
      <c r="A19" s="66" t="s">
        <v>152</v>
      </c>
      <c r="B19" s="68">
        <v>23</v>
      </c>
      <c r="C19" s="63" t="s">
        <v>145</v>
      </c>
      <c r="D19" s="64">
        <v>2</v>
      </c>
      <c r="E19" s="63" t="s">
        <v>146</v>
      </c>
      <c r="F19" s="64">
        <v>1</v>
      </c>
      <c r="G19" s="63" t="s">
        <v>142</v>
      </c>
      <c r="H19" s="65">
        <v>3926</v>
      </c>
    </row>
    <row r="20" spans="1:8" ht="20.25" customHeight="1">
      <c r="A20" s="66" t="s">
        <v>155</v>
      </c>
      <c r="B20" s="68">
        <v>59</v>
      </c>
      <c r="C20" s="63" t="s">
        <v>241</v>
      </c>
      <c r="D20" s="64">
        <v>14</v>
      </c>
      <c r="E20" s="63" t="s">
        <v>148</v>
      </c>
      <c r="F20" s="64">
        <v>0</v>
      </c>
      <c r="G20" s="63" t="s">
        <v>242</v>
      </c>
      <c r="H20" s="65">
        <v>1</v>
      </c>
    </row>
    <row r="21" spans="1:8" ht="20.25" customHeight="1">
      <c r="A21" s="66" t="s">
        <v>157</v>
      </c>
      <c r="B21" s="68">
        <v>3</v>
      </c>
      <c r="C21" s="63" t="s">
        <v>150</v>
      </c>
      <c r="D21" s="64">
        <v>26</v>
      </c>
      <c r="E21" s="63" t="s">
        <v>151</v>
      </c>
      <c r="F21" s="64">
        <v>0</v>
      </c>
      <c r="G21" s="63" t="s">
        <v>147</v>
      </c>
      <c r="H21" s="65">
        <v>2</v>
      </c>
    </row>
    <row r="22" spans="1:8" ht="20.25" customHeight="1">
      <c r="A22" s="66" t="s">
        <v>158</v>
      </c>
      <c r="B22" s="68">
        <v>3</v>
      </c>
      <c r="C22" s="63" t="s">
        <v>243</v>
      </c>
      <c r="D22" s="64">
        <v>0</v>
      </c>
      <c r="E22" s="63" t="s">
        <v>153</v>
      </c>
      <c r="F22" s="64">
        <v>289</v>
      </c>
      <c r="G22" s="63" t="s">
        <v>244</v>
      </c>
      <c r="H22" s="65">
        <v>5</v>
      </c>
    </row>
    <row r="23" spans="1:8" ht="20.25" customHeight="1">
      <c r="A23" s="66" t="s">
        <v>160</v>
      </c>
      <c r="B23" s="68">
        <v>8</v>
      </c>
      <c r="C23" s="63" t="s">
        <v>156</v>
      </c>
      <c r="D23" s="64">
        <v>1</v>
      </c>
      <c r="E23" s="63" t="s">
        <v>437</v>
      </c>
      <c r="F23" s="64">
        <v>202</v>
      </c>
      <c r="G23" s="63" t="s">
        <v>245</v>
      </c>
      <c r="H23" s="65">
        <v>27</v>
      </c>
    </row>
    <row r="24" spans="1:8" ht="20.25" customHeight="1">
      <c r="A24" s="66" t="s">
        <v>246</v>
      </c>
      <c r="B24" s="68">
        <v>1057</v>
      </c>
      <c r="C24" s="63" t="s">
        <v>247</v>
      </c>
      <c r="D24" s="64">
        <v>4</v>
      </c>
      <c r="E24" s="63" t="s">
        <v>248</v>
      </c>
      <c r="F24" s="64">
        <v>273</v>
      </c>
      <c r="G24" s="63" t="s">
        <v>154</v>
      </c>
      <c r="H24" s="65">
        <v>137</v>
      </c>
    </row>
    <row r="25" spans="1:8" ht="20.25" customHeight="1">
      <c r="A25" s="66" t="s">
        <v>249</v>
      </c>
      <c r="B25" s="68">
        <v>1</v>
      </c>
      <c r="C25" s="63" t="s">
        <v>250</v>
      </c>
      <c r="D25" s="64">
        <v>19</v>
      </c>
      <c r="E25" s="63" t="s">
        <v>251</v>
      </c>
      <c r="F25" s="64">
        <v>10</v>
      </c>
      <c r="G25" s="63" t="s">
        <v>252</v>
      </c>
      <c r="H25" s="65">
        <v>3</v>
      </c>
    </row>
    <row r="26" spans="1:8" ht="20.25" customHeight="1">
      <c r="A26" s="66" t="s">
        <v>165</v>
      </c>
      <c r="B26" s="68">
        <v>0</v>
      </c>
      <c r="C26" s="63" t="s">
        <v>161</v>
      </c>
      <c r="D26" s="64">
        <v>36</v>
      </c>
      <c r="E26" s="63" t="s">
        <v>162</v>
      </c>
      <c r="F26" s="64">
        <v>0</v>
      </c>
      <c r="G26" s="63" t="s">
        <v>253</v>
      </c>
      <c r="H26" s="65">
        <v>0</v>
      </c>
    </row>
    <row r="27" spans="1:8" ht="20.25" customHeight="1">
      <c r="A27" s="66" t="s">
        <v>167</v>
      </c>
      <c r="B27" s="68">
        <v>14203</v>
      </c>
      <c r="C27" s="63" t="s">
        <v>163</v>
      </c>
      <c r="D27" s="64">
        <v>0</v>
      </c>
      <c r="E27" s="63" t="s">
        <v>164</v>
      </c>
      <c r="F27" s="64">
        <v>417</v>
      </c>
      <c r="G27" s="63" t="s">
        <v>159</v>
      </c>
      <c r="H27" s="65">
        <v>19</v>
      </c>
    </row>
    <row r="28" spans="1:8" ht="20.25" customHeight="1">
      <c r="A28" s="66" t="s">
        <v>170</v>
      </c>
      <c r="B28" s="68">
        <v>3</v>
      </c>
      <c r="C28" s="63" t="s">
        <v>166</v>
      </c>
      <c r="D28" s="64">
        <v>1847</v>
      </c>
      <c r="E28" s="63" t="s">
        <v>254</v>
      </c>
      <c r="F28" s="64">
        <v>53</v>
      </c>
      <c r="G28" s="69" t="s">
        <v>255</v>
      </c>
      <c r="H28" s="65">
        <v>302</v>
      </c>
    </row>
    <row r="29" spans="1:8" ht="20.25" customHeight="1">
      <c r="A29" s="66" t="s">
        <v>173</v>
      </c>
      <c r="B29" s="68">
        <v>38</v>
      </c>
      <c r="C29" s="63" t="s">
        <v>168</v>
      </c>
      <c r="D29" s="64">
        <v>1317</v>
      </c>
      <c r="E29" s="63" t="s">
        <v>169</v>
      </c>
      <c r="F29" s="64">
        <v>7</v>
      </c>
      <c r="G29" s="69" t="s">
        <v>256</v>
      </c>
      <c r="H29" s="65">
        <v>12</v>
      </c>
    </row>
    <row r="30" spans="1:8" ht="20.25" customHeight="1">
      <c r="A30" s="66" t="s">
        <v>257</v>
      </c>
      <c r="B30" s="68">
        <v>0</v>
      </c>
      <c r="C30" s="63" t="s">
        <v>171</v>
      </c>
      <c r="D30" s="64">
        <v>746</v>
      </c>
      <c r="E30" s="63" t="s">
        <v>172</v>
      </c>
      <c r="F30" s="64">
        <v>1087</v>
      </c>
      <c r="G30" s="63" t="s">
        <v>221</v>
      </c>
      <c r="H30" s="65">
        <v>2138</v>
      </c>
    </row>
    <row r="31" spans="1:8" ht="20.25" customHeight="1">
      <c r="A31" s="66" t="s">
        <v>258</v>
      </c>
      <c r="B31" s="68">
        <v>0</v>
      </c>
      <c r="C31" s="63" t="s">
        <v>174</v>
      </c>
      <c r="D31" s="64">
        <v>3</v>
      </c>
      <c r="E31" s="63" t="s">
        <v>259</v>
      </c>
      <c r="F31" s="64">
        <v>5</v>
      </c>
      <c r="G31" s="63" t="s">
        <v>222</v>
      </c>
      <c r="H31" s="65">
        <v>5291</v>
      </c>
    </row>
    <row r="32" spans="1:8" ht="20.25" customHeight="1">
      <c r="A32" s="66" t="s">
        <v>260</v>
      </c>
      <c r="B32" s="68">
        <v>1414</v>
      </c>
      <c r="C32" s="63" t="s">
        <v>175</v>
      </c>
      <c r="D32" s="64">
        <v>137</v>
      </c>
      <c r="E32" s="63" t="s">
        <v>220</v>
      </c>
      <c r="F32" s="64">
        <v>6</v>
      </c>
      <c r="G32" s="63" t="s">
        <v>223</v>
      </c>
      <c r="H32" s="65">
        <v>182</v>
      </c>
    </row>
    <row r="33" spans="1:8" ht="20.25" customHeight="1">
      <c r="A33" s="66" t="s">
        <v>177</v>
      </c>
      <c r="B33" s="68">
        <v>21</v>
      </c>
      <c r="C33" s="63" t="s">
        <v>176</v>
      </c>
      <c r="D33" s="64">
        <v>60</v>
      </c>
      <c r="E33" s="63" t="s">
        <v>261</v>
      </c>
      <c r="F33" s="64">
        <v>1</v>
      </c>
      <c r="G33" s="63" t="s">
        <v>262</v>
      </c>
      <c r="H33" s="65">
        <v>14</v>
      </c>
    </row>
    <row r="34" spans="1:8" ht="20.25" customHeight="1">
      <c r="A34" s="66" t="s">
        <v>180</v>
      </c>
      <c r="B34" s="68">
        <v>1111</v>
      </c>
      <c r="C34" s="63" t="s">
        <v>178</v>
      </c>
      <c r="D34" s="64">
        <v>160</v>
      </c>
      <c r="E34" s="63" t="s">
        <v>263</v>
      </c>
      <c r="F34" s="64">
        <v>316</v>
      </c>
      <c r="G34" s="63" t="s">
        <v>264</v>
      </c>
      <c r="H34" s="65">
        <v>15</v>
      </c>
    </row>
    <row r="35" spans="1:8" ht="20.25" customHeight="1">
      <c r="A35" s="66" t="s">
        <v>438</v>
      </c>
      <c r="B35" s="68">
        <v>1</v>
      </c>
      <c r="C35" s="63" t="s">
        <v>265</v>
      </c>
      <c r="D35" s="64">
        <v>10</v>
      </c>
      <c r="E35" s="63" t="s">
        <v>179</v>
      </c>
      <c r="F35" s="64">
        <v>8218</v>
      </c>
      <c r="G35" s="63" t="s">
        <v>266</v>
      </c>
      <c r="H35" s="65">
        <v>0</v>
      </c>
    </row>
    <row r="36" spans="1:8" ht="20.25" customHeight="1">
      <c r="A36" s="70" t="s">
        <v>183</v>
      </c>
      <c r="B36" s="68">
        <v>2</v>
      </c>
      <c r="C36" s="63" t="s">
        <v>439</v>
      </c>
      <c r="D36" s="64">
        <v>13</v>
      </c>
      <c r="E36" s="63" t="s">
        <v>181</v>
      </c>
      <c r="F36" s="64">
        <v>16490</v>
      </c>
      <c r="G36" s="63" t="s">
        <v>267</v>
      </c>
      <c r="H36" s="65">
        <v>0</v>
      </c>
    </row>
    <row r="37" spans="1:8" ht="20.25" customHeight="1">
      <c r="A37" s="66" t="s">
        <v>268</v>
      </c>
      <c r="B37" s="68">
        <v>0</v>
      </c>
      <c r="C37" s="63" t="s">
        <v>269</v>
      </c>
      <c r="D37" s="64">
        <v>10</v>
      </c>
      <c r="E37" s="63" t="s">
        <v>182</v>
      </c>
      <c r="F37" s="64">
        <v>52</v>
      </c>
      <c r="G37" s="63" t="s">
        <v>270</v>
      </c>
      <c r="H37" s="65">
        <v>24</v>
      </c>
    </row>
    <row r="38" spans="1:8" ht="20.25" customHeight="1">
      <c r="A38" s="66" t="s">
        <v>186</v>
      </c>
      <c r="B38" s="68">
        <v>35</v>
      </c>
      <c r="C38" s="63" t="s">
        <v>185</v>
      </c>
      <c r="D38" s="64">
        <v>7</v>
      </c>
      <c r="E38" s="63" t="s">
        <v>184</v>
      </c>
      <c r="F38" s="64">
        <v>50</v>
      </c>
      <c r="G38" s="63" t="s">
        <v>271</v>
      </c>
      <c r="H38" s="65">
        <v>3661</v>
      </c>
    </row>
    <row r="39" spans="1:8" ht="20.25" customHeight="1">
      <c r="A39" s="66" t="s">
        <v>190</v>
      </c>
      <c r="B39" s="68">
        <v>37075</v>
      </c>
      <c r="C39" s="63" t="s">
        <v>187</v>
      </c>
      <c r="D39" s="64">
        <v>33</v>
      </c>
      <c r="E39" s="63" t="s">
        <v>272</v>
      </c>
      <c r="F39" s="64">
        <v>0</v>
      </c>
      <c r="G39" s="63" t="s">
        <v>189</v>
      </c>
      <c r="H39" s="65">
        <v>0</v>
      </c>
    </row>
    <row r="40" spans="1:8" ht="20.25" customHeight="1">
      <c r="A40" s="66" t="s">
        <v>192</v>
      </c>
      <c r="B40" s="68">
        <v>471</v>
      </c>
      <c r="C40" s="63" t="s">
        <v>191</v>
      </c>
      <c r="D40" s="64">
        <v>1</v>
      </c>
      <c r="E40" s="63" t="s">
        <v>188</v>
      </c>
      <c r="F40" s="64">
        <v>428</v>
      </c>
      <c r="G40" s="63" t="s">
        <v>273</v>
      </c>
      <c r="H40" s="65">
        <v>4</v>
      </c>
    </row>
    <row r="41" spans="1:8" ht="20.25" customHeight="1">
      <c r="A41" s="66" t="s">
        <v>194</v>
      </c>
      <c r="B41" s="68">
        <v>0</v>
      </c>
      <c r="C41" s="63" t="s">
        <v>378</v>
      </c>
      <c r="D41" s="64">
        <v>34316</v>
      </c>
      <c r="E41" s="63" t="s">
        <v>274</v>
      </c>
      <c r="F41" s="64">
        <v>570</v>
      </c>
      <c r="G41" s="84" t="s">
        <v>275</v>
      </c>
      <c r="H41" s="65">
        <v>2</v>
      </c>
    </row>
    <row r="42" spans="1:8" ht="20.25" customHeight="1">
      <c r="A42" s="66" t="s">
        <v>276</v>
      </c>
      <c r="B42" s="68">
        <v>3</v>
      </c>
      <c r="C42" s="63" t="s">
        <v>277</v>
      </c>
      <c r="D42" s="64">
        <v>0</v>
      </c>
      <c r="E42" s="63" t="s">
        <v>193</v>
      </c>
      <c r="F42" s="64">
        <v>2</v>
      </c>
      <c r="G42" s="63" t="s">
        <v>195</v>
      </c>
      <c r="H42" s="65">
        <v>9</v>
      </c>
    </row>
    <row r="43" spans="1:8" ht="20.25" customHeight="1">
      <c r="A43" s="66" t="s">
        <v>374</v>
      </c>
      <c r="B43" s="68">
        <v>33</v>
      </c>
      <c r="C43" s="63" t="s">
        <v>278</v>
      </c>
      <c r="D43" s="64">
        <v>3</v>
      </c>
      <c r="E43" s="71" t="s">
        <v>224</v>
      </c>
      <c r="F43" s="64">
        <v>5</v>
      </c>
      <c r="G43" s="63" t="s">
        <v>196</v>
      </c>
      <c r="H43" s="65">
        <v>8</v>
      </c>
    </row>
    <row r="44" spans="1:8" ht="20.25" customHeight="1">
      <c r="A44" s="66" t="s">
        <v>279</v>
      </c>
      <c r="B44" s="68">
        <v>32</v>
      </c>
      <c r="C44" s="63" t="s">
        <v>197</v>
      </c>
      <c r="D44" s="64">
        <v>1399</v>
      </c>
      <c r="E44" s="63" t="s">
        <v>280</v>
      </c>
      <c r="F44" s="64">
        <v>1</v>
      </c>
      <c r="G44" s="69" t="s">
        <v>198</v>
      </c>
      <c r="H44" s="65">
        <v>190</v>
      </c>
    </row>
    <row r="45" spans="1:8" ht="20.25" customHeight="1">
      <c r="A45" s="66" t="s">
        <v>199</v>
      </c>
      <c r="B45" s="68">
        <v>7</v>
      </c>
      <c r="C45" s="63" t="s">
        <v>281</v>
      </c>
      <c r="D45" s="64">
        <v>1</v>
      </c>
      <c r="E45" s="63" t="s">
        <v>282</v>
      </c>
      <c r="F45" s="64">
        <v>0</v>
      </c>
      <c r="G45" s="69"/>
      <c r="H45" s="65">
        <v>0</v>
      </c>
    </row>
    <row r="46" spans="1:8" ht="20.25" customHeight="1">
      <c r="A46" s="66" t="s">
        <v>200</v>
      </c>
      <c r="B46" s="68">
        <v>9</v>
      </c>
      <c r="C46" s="63" t="s">
        <v>201</v>
      </c>
      <c r="D46" s="64">
        <v>9</v>
      </c>
      <c r="E46" s="63" t="s">
        <v>283</v>
      </c>
      <c r="F46" s="64">
        <v>0</v>
      </c>
      <c r="G46" s="69"/>
      <c r="H46" s="65">
        <v>0</v>
      </c>
    </row>
    <row r="47" spans="1:8" ht="20.25" customHeight="1">
      <c r="A47" s="66" t="s">
        <v>284</v>
      </c>
      <c r="B47" s="68">
        <v>5</v>
      </c>
      <c r="C47" s="63" t="s">
        <v>203</v>
      </c>
      <c r="D47" s="64">
        <v>4</v>
      </c>
      <c r="E47" s="63" t="s">
        <v>285</v>
      </c>
      <c r="F47" s="64">
        <v>127</v>
      </c>
      <c r="G47" s="63"/>
      <c r="H47" s="65">
        <v>0</v>
      </c>
    </row>
    <row r="48" spans="1:8" ht="20.25" customHeight="1">
      <c r="A48" s="66" t="s">
        <v>286</v>
      </c>
      <c r="B48" s="68">
        <v>21</v>
      </c>
      <c r="C48" s="63" t="s">
        <v>204</v>
      </c>
      <c r="D48" s="64">
        <v>1</v>
      </c>
      <c r="E48" s="63" t="s">
        <v>202</v>
      </c>
      <c r="F48" s="64">
        <v>29</v>
      </c>
      <c r="G48" s="72"/>
      <c r="H48" s="65">
        <v>0</v>
      </c>
    </row>
    <row r="49" spans="1:8" ht="20.25" customHeight="1">
      <c r="A49" s="66" t="s">
        <v>205</v>
      </c>
      <c r="B49" s="68">
        <v>143</v>
      </c>
      <c r="C49" s="63" t="s">
        <v>206</v>
      </c>
      <c r="D49" s="64">
        <v>5</v>
      </c>
      <c r="E49" s="63" t="s">
        <v>287</v>
      </c>
      <c r="F49" s="64">
        <v>0</v>
      </c>
      <c r="G49" s="73"/>
      <c r="H49" s="65">
        <v>0</v>
      </c>
    </row>
    <row r="50" spans="1:8" ht="20.25" customHeight="1">
      <c r="A50" s="66" t="s">
        <v>288</v>
      </c>
      <c r="B50" s="68">
        <v>1</v>
      </c>
      <c r="C50" s="63" t="s">
        <v>289</v>
      </c>
      <c r="D50" s="64">
        <v>0</v>
      </c>
      <c r="E50" s="63" t="s">
        <v>290</v>
      </c>
      <c r="F50" s="64">
        <v>2</v>
      </c>
      <c r="G50" s="73"/>
      <c r="H50" s="65">
        <v>0</v>
      </c>
    </row>
    <row r="51" spans="1:8" ht="19.5" customHeight="1">
      <c r="A51" s="66" t="s">
        <v>208</v>
      </c>
      <c r="B51" s="68">
        <v>1</v>
      </c>
      <c r="C51" s="63" t="s">
        <v>209</v>
      </c>
      <c r="D51" s="74">
        <v>16</v>
      </c>
      <c r="E51" s="63" t="s">
        <v>207</v>
      </c>
      <c r="F51" s="64">
        <v>230</v>
      </c>
      <c r="G51" s="73"/>
      <c r="H51" s="65">
        <v>0</v>
      </c>
    </row>
    <row r="52" spans="1:8" ht="19.5" customHeight="1" thickBot="1">
      <c r="A52" s="75" t="s">
        <v>291</v>
      </c>
      <c r="B52" s="76">
        <v>137</v>
      </c>
      <c r="C52" s="77" t="s">
        <v>292</v>
      </c>
      <c r="D52" s="78">
        <v>2</v>
      </c>
      <c r="E52" s="77" t="s">
        <v>293</v>
      </c>
      <c r="F52" s="79">
        <v>10</v>
      </c>
      <c r="G52" s="80"/>
      <c r="H52" s="81">
        <v>0</v>
      </c>
    </row>
  </sheetData>
  <phoneticPr fontId="2" type="Hiragana"/>
  <pageMargins left="0.70866141732283472" right="0.39370078740157483" top="0.98425196850393704" bottom="0.39370078740157483" header="0.51181102362204722" footer="0.51181102362204722"/>
  <pageSetup paperSize="9" scale="70" orientation="portrait" horizontalDpi="4294967292" verticalDpi="4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P61"/>
  <sheetViews>
    <sheetView topLeftCell="A13" zoomScaleNormal="100" zoomScaleSheetLayoutView="75" workbookViewId="0">
      <selection activeCell="Q4" sqref="Q4"/>
    </sheetView>
  </sheetViews>
  <sheetFormatPr defaultRowHeight="13.5"/>
  <cols>
    <col min="1" max="1" width="10" customWidth="1"/>
    <col min="2" max="2" width="7.75" customWidth="1"/>
    <col min="3" max="3" width="6.75" customWidth="1"/>
    <col min="5" max="6" width="6.75" customWidth="1"/>
    <col min="7" max="9" width="5.75" customWidth="1"/>
    <col min="10" max="10" width="6" customWidth="1"/>
    <col min="11" max="12" width="5.75" customWidth="1"/>
    <col min="13" max="13" width="7.5" customWidth="1"/>
    <col min="14" max="14" width="5.75" customWidth="1"/>
    <col min="15" max="15" width="7.75" customWidth="1"/>
    <col min="16" max="17" width="7.5" customWidth="1"/>
  </cols>
  <sheetData>
    <row r="1" spans="1:16" ht="16.5" customHeight="1">
      <c r="A1" s="16" t="s">
        <v>503</v>
      </c>
    </row>
    <row r="2" spans="1:16" ht="16.5" customHeight="1" thickBot="1">
      <c r="A2" s="49"/>
      <c r="K2" s="4"/>
      <c r="L2" s="15"/>
      <c r="N2" s="4"/>
      <c r="O2" s="15" t="s">
        <v>810</v>
      </c>
      <c r="P2" t="s">
        <v>812</v>
      </c>
    </row>
    <row r="3" spans="1:16" ht="16.5" customHeight="1">
      <c r="A3" s="9"/>
      <c r="B3" s="43" t="s">
        <v>375</v>
      </c>
      <c r="C3" s="108" t="s">
        <v>440</v>
      </c>
      <c r="D3" s="39"/>
      <c r="E3" s="40"/>
      <c r="F3" s="39"/>
      <c r="G3" s="40"/>
      <c r="H3" s="39"/>
      <c r="I3" s="40"/>
      <c r="J3" s="39"/>
      <c r="K3" s="40"/>
      <c r="L3" s="40"/>
      <c r="M3" s="40"/>
      <c r="N3" s="39"/>
      <c r="O3" s="40"/>
      <c r="P3" s="109" t="s">
        <v>376</v>
      </c>
    </row>
    <row r="4" spans="1:16" ht="16.5" customHeight="1" thickBot="1">
      <c r="A4" s="10"/>
      <c r="B4" s="33" t="s">
        <v>377</v>
      </c>
      <c r="C4" s="110" t="s">
        <v>441</v>
      </c>
      <c r="D4" s="41" t="s">
        <v>190</v>
      </c>
      <c r="E4" s="42" t="s">
        <v>181</v>
      </c>
      <c r="F4" s="41" t="s">
        <v>167</v>
      </c>
      <c r="G4" s="42" t="s">
        <v>179</v>
      </c>
      <c r="H4" s="41" t="s">
        <v>222</v>
      </c>
      <c r="I4" s="42" t="s">
        <v>142</v>
      </c>
      <c r="J4" s="41" t="s">
        <v>442</v>
      </c>
      <c r="K4" s="42" t="s">
        <v>221</v>
      </c>
      <c r="L4" s="42" t="s">
        <v>166</v>
      </c>
      <c r="M4" s="48" t="s">
        <v>443</v>
      </c>
      <c r="N4" s="47" t="s">
        <v>168</v>
      </c>
      <c r="O4" s="42" t="s">
        <v>197</v>
      </c>
      <c r="P4" s="44" t="s">
        <v>444</v>
      </c>
    </row>
    <row r="5" spans="1:16" ht="16.5" customHeight="1" thickBot="1">
      <c r="A5" s="34" t="s">
        <v>380</v>
      </c>
      <c r="B5" s="6">
        <f t="shared" ref="B5:O5" si="0">B6+B25+SUM(B26:B60)</f>
        <v>141314</v>
      </c>
      <c r="C5" s="7">
        <f t="shared" si="0"/>
        <v>34490</v>
      </c>
      <c r="D5" s="7">
        <f t="shared" si="0"/>
        <v>34071</v>
      </c>
      <c r="E5" s="7">
        <f t="shared" si="0"/>
        <v>14670</v>
      </c>
      <c r="F5" s="7">
        <f t="shared" si="0"/>
        <v>14091</v>
      </c>
      <c r="G5" s="7">
        <f t="shared" si="0"/>
        <v>7850</v>
      </c>
      <c r="H5" s="7">
        <f t="shared" si="0"/>
        <v>5104</v>
      </c>
      <c r="I5" s="7">
        <f t="shared" si="0"/>
        <v>3762</v>
      </c>
      <c r="J5" s="7">
        <f t="shared" si="0"/>
        <v>3377</v>
      </c>
      <c r="K5" s="7">
        <f t="shared" si="0"/>
        <v>1994</v>
      </c>
      <c r="L5" s="7">
        <f t="shared" si="0"/>
        <v>1595</v>
      </c>
      <c r="M5" s="7">
        <f t="shared" si="0"/>
        <v>1370</v>
      </c>
      <c r="N5" s="7">
        <f t="shared" si="0"/>
        <v>1275</v>
      </c>
      <c r="O5" s="7">
        <f t="shared" si="0"/>
        <v>1100</v>
      </c>
      <c r="P5" s="106">
        <f>B5-SUM(C5:O5)</f>
        <v>16565</v>
      </c>
    </row>
    <row r="6" spans="1:16" ht="16.5" customHeight="1" thickBot="1">
      <c r="A6" s="17" t="s">
        <v>381</v>
      </c>
      <c r="B6" s="6">
        <f>SUM(B7:B24)</f>
        <v>63236</v>
      </c>
      <c r="C6" s="101">
        <f t="shared" ref="C6:P6" si="1">SUM(C7:C24)</f>
        <v>16062</v>
      </c>
      <c r="D6" s="97">
        <f t="shared" si="1"/>
        <v>20691</v>
      </c>
      <c r="E6" s="97">
        <f t="shared" si="1"/>
        <v>5798</v>
      </c>
      <c r="F6" s="97">
        <f t="shared" si="1"/>
        <v>4055</v>
      </c>
      <c r="G6" s="97">
        <f t="shared" si="1"/>
        <v>1686</v>
      </c>
      <c r="H6" s="97">
        <f t="shared" si="1"/>
        <v>2596</v>
      </c>
      <c r="I6" s="97">
        <f t="shared" si="1"/>
        <v>1211</v>
      </c>
      <c r="J6" s="97">
        <f t="shared" si="1"/>
        <v>1169</v>
      </c>
      <c r="K6" s="97">
        <f t="shared" si="1"/>
        <v>1123</v>
      </c>
      <c r="L6" s="97">
        <f t="shared" si="1"/>
        <v>593</v>
      </c>
      <c r="M6" s="97">
        <f t="shared" si="1"/>
        <v>378</v>
      </c>
      <c r="N6" s="97">
        <f t="shared" si="1"/>
        <v>506</v>
      </c>
      <c r="O6" s="97">
        <f t="shared" si="1"/>
        <v>87</v>
      </c>
      <c r="P6" s="111">
        <f t="shared" si="1"/>
        <v>7281</v>
      </c>
    </row>
    <row r="7" spans="1:16" ht="16.5" customHeight="1">
      <c r="A7" s="35" t="s">
        <v>382</v>
      </c>
      <c r="B7" s="21">
        <v>7206</v>
      </c>
      <c r="C7" s="112">
        <v>1961</v>
      </c>
      <c r="D7" s="23">
        <v>1347</v>
      </c>
      <c r="E7" s="23">
        <v>714</v>
      </c>
      <c r="F7" s="23">
        <v>1533</v>
      </c>
      <c r="G7" s="23">
        <v>539</v>
      </c>
      <c r="H7" s="23">
        <v>119</v>
      </c>
      <c r="I7" s="22">
        <v>89</v>
      </c>
      <c r="J7" s="22">
        <v>46</v>
      </c>
      <c r="K7" s="22">
        <v>41</v>
      </c>
      <c r="L7" s="22">
        <v>21</v>
      </c>
      <c r="M7" s="22">
        <v>1</v>
      </c>
      <c r="N7" s="23">
        <v>49</v>
      </c>
      <c r="O7" s="23">
        <v>0</v>
      </c>
      <c r="P7" s="113">
        <f>B7-SUM(C7:O7)</f>
        <v>746</v>
      </c>
    </row>
    <row r="8" spans="1:16" ht="16.5" customHeight="1">
      <c r="A8" s="36" t="s">
        <v>383</v>
      </c>
      <c r="B8" s="24">
        <v>3633</v>
      </c>
      <c r="C8" s="105">
        <v>1223</v>
      </c>
      <c r="D8" s="26">
        <v>1339</v>
      </c>
      <c r="E8" s="26">
        <v>289</v>
      </c>
      <c r="F8" s="26">
        <v>65</v>
      </c>
      <c r="G8" s="26">
        <v>52</v>
      </c>
      <c r="H8" s="26">
        <v>130</v>
      </c>
      <c r="I8" s="25">
        <v>59</v>
      </c>
      <c r="J8" s="25">
        <v>23</v>
      </c>
      <c r="K8" s="25">
        <v>56</v>
      </c>
      <c r="L8" s="25">
        <v>26</v>
      </c>
      <c r="M8" s="25">
        <v>11</v>
      </c>
      <c r="N8" s="26">
        <v>14</v>
      </c>
      <c r="O8" s="26">
        <v>1</v>
      </c>
      <c r="P8" s="92">
        <f t="shared" ref="P8:P60" si="2">B8-SUM(C8:O8)</f>
        <v>345</v>
      </c>
    </row>
    <row r="9" spans="1:16" ht="16.5" customHeight="1">
      <c r="A9" s="36" t="s">
        <v>384</v>
      </c>
      <c r="B9" s="24">
        <v>2404</v>
      </c>
      <c r="C9" s="105">
        <v>683</v>
      </c>
      <c r="D9" s="26">
        <v>1086</v>
      </c>
      <c r="E9" s="26">
        <v>222</v>
      </c>
      <c r="F9" s="26">
        <v>24</v>
      </c>
      <c r="G9" s="26">
        <v>57</v>
      </c>
      <c r="H9" s="26">
        <v>43</v>
      </c>
      <c r="I9" s="25">
        <v>36</v>
      </c>
      <c r="J9" s="25">
        <v>1</v>
      </c>
      <c r="K9" s="25">
        <v>30</v>
      </c>
      <c r="L9" s="25">
        <v>15</v>
      </c>
      <c r="M9" s="25">
        <v>0</v>
      </c>
      <c r="N9" s="26">
        <v>17</v>
      </c>
      <c r="O9" s="26">
        <v>0</v>
      </c>
      <c r="P9" s="92">
        <f t="shared" si="2"/>
        <v>190</v>
      </c>
    </row>
    <row r="10" spans="1:16" ht="16.5" customHeight="1">
      <c r="A10" s="36" t="s">
        <v>385</v>
      </c>
      <c r="B10" s="24">
        <v>13644</v>
      </c>
      <c r="C10" s="105">
        <v>2876</v>
      </c>
      <c r="D10" s="26">
        <v>5589</v>
      </c>
      <c r="E10" s="26">
        <v>1048</v>
      </c>
      <c r="F10" s="26">
        <v>99</v>
      </c>
      <c r="G10" s="26">
        <v>48</v>
      </c>
      <c r="H10" s="26">
        <v>1011</v>
      </c>
      <c r="I10" s="25">
        <v>237</v>
      </c>
      <c r="J10" s="25">
        <v>29</v>
      </c>
      <c r="K10" s="25">
        <v>558</v>
      </c>
      <c r="L10" s="25">
        <v>212</v>
      </c>
      <c r="M10" s="25">
        <v>29</v>
      </c>
      <c r="N10" s="26">
        <v>43</v>
      </c>
      <c r="O10" s="26">
        <v>1</v>
      </c>
      <c r="P10" s="92">
        <f t="shared" si="2"/>
        <v>1864</v>
      </c>
    </row>
    <row r="11" spans="1:16" ht="16.5" customHeight="1">
      <c r="A11" s="36" t="s">
        <v>386</v>
      </c>
      <c r="B11" s="24">
        <v>6120</v>
      </c>
      <c r="C11" s="105">
        <v>2228</v>
      </c>
      <c r="D11" s="26">
        <v>2095</v>
      </c>
      <c r="E11" s="26">
        <v>725</v>
      </c>
      <c r="F11" s="26">
        <v>92</v>
      </c>
      <c r="G11" s="26">
        <v>57</v>
      </c>
      <c r="H11" s="26">
        <v>103</v>
      </c>
      <c r="I11" s="25">
        <v>204</v>
      </c>
      <c r="J11" s="25">
        <v>18</v>
      </c>
      <c r="K11" s="25">
        <v>51</v>
      </c>
      <c r="L11" s="25">
        <v>33</v>
      </c>
      <c r="M11" s="25">
        <v>9</v>
      </c>
      <c r="N11" s="26">
        <v>33</v>
      </c>
      <c r="O11" s="26">
        <v>3</v>
      </c>
      <c r="P11" s="92">
        <f t="shared" si="2"/>
        <v>469</v>
      </c>
    </row>
    <row r="12" spans="1:16" ht="16.5" customHeight="1">
      <c r="A12" s="36" t="s">
        <v>387</v>
      </c>
      <c r="B12" s="24">
        <v>1941</v>
      </c>
      <c r="C12" s="105">
        <v>587</v>
      </c>
      <c r="D12" s="26">
        <v>615</v>
      </c>
      <c r="E12" s="26">
        <v>212</v>
      </c>
      <c r="F12" s="26">
        <v>124</v>
      </c>
      <c r="G12" s="26">
        <v>29</v>
      </c>
      <c r="H12" s="26">
        <v>67</v>
      </c>
      <c r="I12" s="25">
        <v>52</v>
      </c>
      <c r="J12" s="25">
        <v>33</v>
      </c>
      <c r="K12" s="25">
        <v>15</v>
      </c>
      <c r="L12" s="25">
        <v>9</v>
      </c>
      <c r="M12" s="25">
        <v>4</v>
      </c>
      <c r="N12" s="26">
        <v>20</v>
      </c>
      <c r="O12" s="26">
        <v>2</v>
      </c>
      <c r="P12" s="92">
        <f t="shared" si="2"/>
        <v>172</v>
      </c>
    </row>
    <row r="13" spans="1:16" ht="16.5" customHeight="1">
      <c r="A13" s="36" t="s">
        <v>388</v>
      </c>
      <c r="B13" s="24">
        <v>3043</v>
      </c>
      <c r="C13" s="105">
        <v>886</v>
      </c>
      <c r="D13" s="26">
        <v>1323</v>
      </c>
      <c r="E13" s="26">
        <v>267</v>
      </c>
      <c r="F13" s="26">
        <v>19</v>
      </c>
      <c r="G13" s="26">
        <v>4</v>
      </c>
      <c r="H13" s="26">
        <v>71</v>
      </c>
      <c r="I13" s="25">
        <v>56</v>
      </c>
      <c r="J13" s="25">
        <v>24</v>
      </c>
      <c r="K13" s="25">
        <v>32</v>
      </c>
      <c r="L13" s="25">
        <v>24</v>
      </c>
      <c r="M13" s="25">
        <v>9</v>
      </c>
      <c r="N13" s="26">
        <v>51</v>
      </c>
      <c r="O13" s="26">
        <v>10</v>
      </c>
      <c r="P13" s="92">
        <f t="shared" si="2"/>
        <v>267</v>
      </c>
    </row>
    <row r="14" spans="1:16" ht="16.5" customHeight="1">
      <c r="A14" s="36" t="s">
        <v>389</v>
      </c>
      <c r="B14" s="24">
        <v>1963</v>
      </c>
      <c r="C14" s="105">
        <v>530</v>
      </c>
      <c r="D14" s="26">
        <v>690</v>
      </c>
      <c r="E14" s="26">
        <v>206</v>
      </c>
      <c r="F14" s="26">
        <v>26</v>
      </c>
      <c r="G14" s="26">
        <v>23</v>
      </c>
      <c r="H14" s="26">
        <v>77</v>
      </c>
      <c r="I14" s="25">
        <v>59</v>
      </c>
      <c r="J14" s="25">
        <v>20</v>
      </c>
      <c r="K14" s="25">
        <v>21</v>
      </c>
      <c r="L14" s="25">
        <v>8</v>
      </c>
      <c r="M14" s="25">
        <v>85</v>
      </c>
      <c r="N14" s="26">
        <v>46</v>
      </c>
      <c r="O14" s="26">
        <v>5</v>
      </c>
      <c r="P14" s="92">
        <f t="shared" si="2"/>
        <v>167</v>
      </c>
    </row>
    <row r="15" spans="1:16" ht="16.5" customHeight="1">
      <c r="A15" s="36" t="s">
        <v>390</v>
      </c>
      <c r="B15" s="24">
        <v>2898</v>
      </c>
      <c r="C15" s="105">
        <v>699</v>
      </c>
      <c r="D15" s="26">
        <v>942</v>
      </c>
      <c r="E15" s="26">
        <v>215</v>
      </c>
      <c r="F15" s="26">
        <v>417</v>
      </c>
      <c r="G15" s="26">
        <v>172</v>
      </c>
      <c r="H15" s="26">
        <v>100</v>
      </c>
      <c r="I15" s="25">
        <v>48</v>
      </c>
      <c r="J15" s="25">
        <v>7</v>
      </c>
      <c r="K15" s="25">
        <v>36</v>
      </c>
      <c r="L15" s="25">
        <v>19</v>
      </c>
      <c r="M15" s="25">
        <v>4</v>
      </c>
      <c r="N15" s="26">
        <v>33</v>
      </c>
      <c r="O15" s="26">
        <v>0</v>
      </c>
      <c r="P15" s="92">
        <f t="shared" si="2"/>
        <v>206</v>
      </c>
    </row>
    <row r="16" spans="1:16" ht="16.5" customHeight="1">
      <c r="A16" s="36" t="s">
        <v>391</v>
      </c>
      <c r="B16" s="24">
        <v>2418</v>
      </c>
      <c r="C16" s="105">
        <v>542</v>
      </c>
      <c r="D16" s="26">
        <v>610</v>
      </c>
      <c r="E16" s="26">
        <v>168</v>
      </c>
      <c r="F16" s="26">
        <v>293</v>
      </c>
      <c r="G16" s="26">
        <v>369</v>
      </c>
      <c r="H16" s="26">
        <v>102</v>
      </c>
      <c r="I16" s="25">
        <v>29</v>
      </c>
      <c r="J16" s="25">
        <v>33</v>
      </c>
      <c r="K16" s="25">
        <v>19</v>
      </c>
      <c r="L16" s="25">
        <v>12</v>
      </c>
      <c r="M16" s="25">
        <v>0</v>
      </c>
      <c r="N16" s="26">
        <v>15</v>
      </c>
      <c r="O16" s="26">
        <v>0</v>
      </c>
      <c r="P16" s="92">
        <f t="shared" si="2"/>
        <v>226</v>
      </c>
    </row>
    <row r="17" spans="1:16" ht="16.5" customHeight="1">
      <c r="A17" s="36" t="s">
        <v>392</v>
      </c>
      <c r="B17" s="24">
        <v>4344</v>
      </c>
      <c r="C17" s="105">
        <v>1124</v>
      </c>
      <c r="D17" s="26">
        <v>998</v>
      </c>
      <c r="E17" s="26">
        <v>490</v>
      </c>
      <c r="F17" s="26">
        <v>211</v>
      </c>
      <c r="G17" s="26">
        <v>76</v>
      </c>
      <c r="H17" s="26">
        <v>228</v>
      </c>
      <c r="I17" s="25">
        <v>78</v>
      </c>
      <c r="J17" s="25">
        <v>52</v>
      </c>
      <c r="K17" s="25">
        <v>93</v>
      </c>
      <c r="L17" s="25">
        <v>112</v>
      </c>
      <c r="M17" s="25">
        <v>1</v>
      </c>
      <c r="N17" s="26">
        <v>56</v>
      </c>
      <c r="O17" s="26">
        <v>2</v>
      </c>
      <c r="P17" s="92">
        <f t="shared" si="2"/>
        <v>823</v>
      </c>
    </row>
    <row r="18" spans="1:16" ht="16.5" customHeight="1">
      <c r="A18" s="36" t="s">
        <v>393</v>
      </c>
      <c r="B18" s="24">
        <v>1927</v>
      </c>
      <c r="C18" s="105">
        <v>350</v>
      </c>
      <c r="D18" s="26">
        <v>665</v>
      </c>
      <c r="E18" s="26">
        <v>262</v>
      </c>
      <c r="F18" s="26">
        <v>275</v>
      </c>
      <c r="G18" s="26">
        <v>51</v>
      </c>
      <c r="H18" s="26">
        <v>47</v>
      </c>
      <c r="I18" s="25">
        <v>21</v>
      </c>
      <c r="J18" s="25">
        <v>7</v>
      </c>
      <c r="K18" s="25">
        <v>17</v>
      </c>
      <c r="L18" s="25">
        <v>10</v>
      </c>
      <c r="M18" s="25">
        <v>3</v>
      </c>
      <c r="N18" s="26">
        <v>21</v>
      </c>
      <c r="O18" s="26">
        <v>4</v>
      </c>
      <c r="P18" s="92">
        <f t="shared" si="2"/>
        <v>194</v>
      </c>
    </row>
    <row r="19" spans="1:16" ht="16.5" customHeight="1">
      <c r="A19" s="36" t="s">
        <v>394</v>
      </c>
      <c r="B19" s="24">
        <v>2901</v>
      </c>
      <c r="C19" s="105">
        <v>656</v>
      </c>
      <c r="D19" s="26">
        <v>895</v>
      </c>
      <c r="E19" s="26">
        <v>190</v>
      </c>
      <c r="F19" s="26">
        <v>59</v>
      </c>
      <c r="G19" s="26">
        <v>31</v>
      </c>
      <c r="H19" s="26">
        <v>224</v>
      </c>
      <c r="I19" s="25">
        <v>61</v>
      </c>
      <c r="J19" s="25">
        <v>14</v>
      </c>
      <c r="K19" s="25">
        <v>72</v>
      </c>
      <c r="L19" s="25">
        <v>27</v>
      </c>
      <c r="M19" s="25">
        <v>0</v>
      </c>
      <c r="N19" s="26">
        <v>33</v>
      </c>
      <c r="O19" s="26">
        <v>2</v>
      </c>
      <c r="P19" s="92">
        <f t="shared" si="2"/>
        <v>637</v>
      </c>
    </row>
    <row r="20" spans="1:16" ht="16.5" customHeight="1">
      <c r="A20" s="36" t="s">
        <v>395</v>
      </c>
      <c r="B20" s="24">
        <v>2133</v>
      </c>
      <c r="C20" s="105">
        <v>512</v>
      </c>
      <c r="D20" s="26">
        <v>290</v>
      </c>
      <c r="E20" s="26">
        <v>194</v>
      </c>
      <c r="F20" s="26">
        <v>321</v>
      </c>
      <c r="G20" s="26">
        <v>35</v>
      </c>
      <c r="H20" s="26">
        <v>104</v>
      </c>
      <c r="I20" s="25">
        <v>47</v>
      </c>
      <c r="J20" s="25">
        <v>38</v>
      </c>
      <c r="K20" s="25">
        <v>18</v>
      </c>
      <c r="L20" s="25">
        <v>36</v>
      </c>
      <c r="M20" s="25">
        <v>2</v>
      </c>
      <c r="N20" s="26">
        <v>17</v>
      </c>
      <c r="O20" s="26">
        <v>1</v>
      </c>
      <c r="P20" s="92">
        <f t="shared" si="2"/>
        <v>518</v>
      </c>
    </row>
    <row r="21" spans="1:16" ht="16.5" customHeight="1">
      <c r="A21" s="36" t="s">
        <v>396</v>
      </c>
      <c r="B21" s="24">
        <v>2615</v>
      </c>
      <c r="C21" s="105">
        <v>514</v>
      </c>
      <c r="D21" s="26">
        <v>936</v>
      </c>
      <c r="E21" s="26">
        <v>283</v>
      </c>
      <c r="F21" s="26">
        <v>356</v>
      </c>
      <c r="G21" s="26">
        <v>42</v>
      </c>
      <c r="H21" s="26">
        <v>75</v>
      </c>
      <c r="I21" s="25">
        <v>44</v>
      </c>
      <c r="J21" s="25">
        <v>81</v>
      </c>
      <c r="K21" s="25">
        <v>26</v>
      </c>
      <c r="L21" s="25">
        <v>16</v>
      </c>
      <c r="M21" s="25">
        <v>11</v>
      </c>
      <c r="N21" s="26">
        <v>17</v>
      </c>
      <c r="O21" s="26">
        <v>6</v>
      </c>
      <c r="P21" s="92">
        <f t="shared" si="2"/>
        <v>208</v>
      </c>
    </row>
    <row r="22" spans="1:16" ht="16.5" customHeight="1">
      <c r="A22" s="36" t="s">
        <v>397</v>
      </c>
      <c r="B22" s="24">
        <v>815</v>
      </c>
      <c r="C22" s="105">
        <v>222</v>
      </c>
      <c r="D22" s="26">
        <v>208</v>
      </c>
      <c r="E22" s="26">
        <v>76</v>
      </c>
      <c r="F22" s="26">
        <v>41</v>
      </c>
      <c r="G22" s="26">
        <v>13</v>
      </c>
      <c r="H22" s="26">
        <v>42</v>
      </c>
      <c r="I22" s="25">
        <v>20</v>
      </c>
      <c r="J22" s="25">
        <v>74</v>
      </c>
      <c r="K22" s="25">
        <v>23</v>
      </c>
      <c r="L22" s="25">
        <v>7</v>
      </c>
      <c r="M22" s="25">
        <v>2</v>
      </c>
      <c r="N22" s="26">
        <v>4</v>
      </c>
      <c r="O22" s="26">
        <v>0</v>
      </c>
      <c r="P22" s="92">
        <f t="shared" si="2"/>
        <v>83</v>
      </c>
    </row>
    <row r="23" spans="1:16" ht="16.5" customHeight="1">
      <c r="A23" s="36" t="s">
        <v>398</v>
      </c>
      <c r="B23" s="24">
        <v>2095</v>
      </c>
      <c r="C23" s="105">
        <v>222</v>
      </c>
      <c r="D23" s="26">
        <v>728</v>
      </c>
      <c r="E23" s="26">
        <v>118</v>
      </c>
      <c r="F23" s="26">
        <v>41</v>
      </c>
      <c r="G23" s="26">
        <v>54</v>
      </c>
      <c r="H23" s="26">
        <v>31</v>
      </c>
      <c r="I23" s="25">
        <v>30</v>
      </c>
      <c r="J23" s="25">
        <v>555</v>
      </c>
      <c r="K23" s="25">
        <v>11</v>
      </c>
      <c r="L23" s="25">
        <v>6</v>
      </c>
      <c r="M23" s="25">
        <v>152</v>
      </c>
      <c r="N23" s="26">
        <v>19</v>
      </c>
      <c r="O23" s="26">
        <v>37</v>
      </c>
      <c r="P23" s="92">
        <f t="shared" si="2"/>
        <v>91</v>
      </c>
    </row>
    <row r="24" spans="1:16" ht="16.5" customHeight="1" thickBot="1">
      <c r="A24" s="37" t="s">
        <v>399</v>
      </c>
      <c r="B24" s="5">
        <v>1136</v>
      </c>
      <c r="C24" s="95">
        <v>247</v>
      </c>
      <c r="D24" s="20">
        <v>335</v>
      </c>
      <c r="E24" s="20">
        <v>119</v>
      </c>
      <c r="F24" s="20">
        <v>59</v>
      </c>
      <c r="G24" s="20">
        <v>34</v>
      </c>
      <c r="H24" s="20">
        <v>22</v>
      </c>
      <c r="I24" s="8">
        <v>41</v>
      </c>
      <c r="J24" s="8">
        <v>114</v>
      </c>
      <c r="K24" s="8">
        <v>4</v>
      </c>
      <c r="L24" s="8">
        <v>0</v>
      </c>
      <c r="M24" s="8">
        <v>55</v>
      </c>
      <c r="N24" s="8">
        <v>18</v>
      </c>
      <c r="O24" s="8">
        <v>13</v>
      </c>
      <c r="P24" s="114">
        <f t="shared" si="2"/>
        <v>75</v>
      </c>
    </row>
    <row r="25" spans="1:16" ht="16.5" customHeight="1" thickBot="1">
      <c r="A25" s="34" t="s">
        <v>400</v>
      </c>
      <c r="B25" s="6">
        <v>25073</v>
      </c>
      <c r="C25" s="115">
        <v>9364</v>
      </c>
      <c r="D25" s="97">
        <v>5939</v>
      </c>
      <c r="E25" s="97">
        <v>2841</v>
      </c>
      <c r="F25" s="97">
        <v>1425</v>
      </c>
      <c r="G25" s="97">
        <v>556</v>
      </c>
      <c r="H25" s="97">
        <v>670</v>
      </c>
      <c r="I25" s="97">
        <v>442</v>
      </c>
      <c r="J25" s="97">
        <v>235</v>
      </c>
      <c r="K25" s="97">
        <v>269</v>
      </c>
      <c r="L25" s="97">
        <v>543</v>
      </c>
      <c r="M25" s="97">
        <v>18</v>
      </c>
      <c r="N25" s="97">
        <v>218</v>
      </c>
      <c r="O25" s="97">
        <v>8</v>
      </c>
      <c r="P25" s="111">
        <v>2545</v>
      </c>
    </row>
    <row r="26" spans="1:16" ht="16.5" customHeight="1">
      <c r="A26" s="18" t="s">
        <v>401</v>
      </c>
      <c r="B26" s="31">
        <v>4409</v>
      </c>
      <c r="C26" s="13">
        <v>1069</v>
      </c>
      <c r="D26" s="2">
        <v>556</v>
      </c>
      <c r="E26" s="2">
        <v>1067</v>
      </c>
      <c r="F26" s="2">
        <v>411</v>
      </c>
      <c r="G26" s="2">
        <v>370</v>
      </c>
      <c r="H26" s="2">
        <v>358</v>
      </c>
      <c r="I26" s="28">
        <v>96</v>
      </c>
      <c r="J26" s="28">
        <v>31</v>
      </c>
      <c r="K26" s="28">
        <v>30</v>
      </c>
      <c r="L26" s="28">
        <v>7</v>
      </c>
      <c r="M26" s="28">
        <v>1</v>
      </c>
      <c r="N26" s="29">
        <v>56</v>
      </c>
      <c r="O26" s="29">
        <v>0</v>
      </c>
      <c r="P26" s="116">
        <f t="shared" si="2"/>
        <v>357</v>
      </c>
    </row>
    <row r="27" spans="1:16" ht="16.5" customHeight="1">
      <c r="A27" s="19" t="s">
        <v>402</v>
      </c>
      <c r="B27" s="32">
        <v>4471</v>
      </c>
      <c r="C27" s="12">
        <v>542</v>
      </c>
      <c r="D27" s="11">
        <v>458</v>
      </c>
      <c r="E27" s="11">
        <v>665</v>
      </c>
      <c r="F27" s="11">
        <v>1199</v>
      </c>
      <c r="G27" s="11">
        <v>244</v>
      </c>
      <c r="H27" s="11">
        <v>54</v>
      </c>
      <c r="I27" s="30">
        <v>109</v>
      </c>
      <c r="J27" s="30">
        <v>114</v>
      </c>
      <c r="K27" s="30">
        <v>19</v>
      </c>
      <c r="L27" s="30">
        <v>3</v>
      </c>
      <c r="M27" s="30">
        <v>223</v>
      </c>
      <c r="N27" s="11">
        <v>36</v>
      </c>
      <c r="O27" s="11">
        <v>174</v>
      </c>
      <c r="P27" s="106">
        <f t="shared" si="2"/>
        <v>631</v>
      </c>
    </row>
    <row r="28" spans="1:16" ht="16.5" customHeight="1">
      <c r="A28" s="19" t="s">
        <v>403</v>
      </c>
      <c r="B28" s="32">
        <v>1176</v>
      </c>
      <c r="C28" s="12">
        <v>397</v>
      </c>
      <c r="D28" s="11">
        <v>168</v>
      </c>
      <c r="E28" s="11">
        <v>74</v>
      </c>
      <c r="F28" s="11">
        <v>34</v>
      </c>
      <c r="G28" s="11">
        <v>1</v>
      </c>
      <c r="H28" s="11">
        <v>164</v>
      </c>
      <c r="I28" s="30">
        <v>20</v>
      </c>
      <c r="J28" s="30">
        <v>12</v>
      </c>
      <c r="K28" s="30">
        <v>62</v>
      </c>
      <c r="L28" s="30">
        <v>9</v>
      </c>
      <c r="M28" s="30">
        <v>0</v>
      </c>
      <c r="N28" s="11">
        <v>7</v>
      </c>
      <c r="O28" s="11">
        <v>2</v>
      </c>
      <c r="P28" s="106">
        <f t="shared" si="2"/>
        <v>226</v>
      </c>
    </row>
    <row r="29" spans="1:16" ht="16.5" customHeight="1">
      <c r="A29" s="19" t="s">
        <v>404</v>
      </c>
      <c r="B29" s="32">
        <v>5278</v>
      </c>
      <c r="C29" s="12">
        <v>940</v>
      </c>
      <c r="D29" s="11">
        <v>612</v>
      </c>
      <c r="E29" s="11">
        <v>264</v>
      </c>
      <c r="F29" s="11">
        <v>923</v>
      </c>
      <c r="G29" s="11">
        <v>804</v>
      </c>
      <c r="H29" s="11">
        <v>199</v>
      </c>
      <c r="I29" s="30">
        <v>148</v>
      </c>
      <c r="J29" s="30">
        <v>235</v>
      </c>
      <c r="K29" s="30">
        <v>75</v>
      </c>
      <c r="L29" s="30">
        <v>38</v>
      </c>
      <c r="M29" s="30">
        <v>29</v>
      </c>
      <c r="N29" s="11">
        <v>147</v>
      </c>
      <c r="O29" s="11">
        <v>21</v>
      </c>
      <c r="P29" s="106">
        <f t="shared" si="2"/>
        <v>843</v>
      </c>
    </row>
    <row r="30" spans="1:16" ht="16.5" customHeight="1">
      <c r="A30" s="19" t="s">
        <v>405</v>
      </c>
      <c r="B30" s="32">
        <v>1513</v>
      </c>
      <c r="C30" s="12">
        <v>418</v>
      </c>
      <c r="D30" s="11">
        <v>240</v>
      </c>
      <c r="E30" s="11">
        <v>269</v>
      </c>
      <c r="F30" s="11">
        <v>277</v>
      </c>
      <c r="G30" s="11">
        <v>34</v>
      </c>
      <c r="H30" s="11">
        <v>39</v>
      </c>
      <c r="I30" s="30">
        <v>35</v>
      </c>
      <c r="J30" s="30">
        <v>15</v>
      </c>
      <c r="K30" s="30">
        <v>31</v>
      </c>
      <c r="L30" s="30">
        <v>2</v>
      </c>
      <c r="M30" s="30">
        <v>5</v>
      </c>
      <c r="N30" s="11">
        <v>12</v>
      </c>
      <c r="O30" s="11">
        <v>3</v>
      </c>
      <c r="P30" s="106">
        <f t="shared" si="2"/>
        <v>133</v>
      </c>
    </row>
    <row r="31" spans="1:16" ht="16.5" customHeight="1">
      <c r="A31" s="19" t="s">
        <v>406</v>
      </c>
      <c r="B31" s="32">
        <v>1334</v>
      </c>
      <c r="C31" s="12">
        <v>294</v>
      </c>
      <c r="D31" s="11">
        <v>228</v>
      </c>
      <c r="E31" s="11">
        <v>172</v>
      </c>
      <c r="F31" s="11">
        <v>162</v>
      </c>
      <c r="G31" s="11">
        <v>46</v>
      </c>
      <c r="H31" s="11">
        <v>76</v>
      </c>
      <c r="I31" s="30">
        <v>31</v>
      </c>
      <c r="J31" s="30">
        <v>12</v>
      </c>
      <c r="K31" s="30">
        <v>60</v>
      </c>
      <c r="L31" s="30">
        <v>5</v>
      </c>
      <c r="M31" s="30">
        <v>6</v>
      </c>
      <c r="N31" s="11">
        <v>16</v>
      </c>
      <c r="O31" s="11">
        <v>0</v>
      </c>
      <c r="P31" s="106">
        <f t="shared" si="2"/>
        <v>226</v>
      </c>
    </row>
    <row r="32" spans="1:16" ht="16.5" customHeight="1">
      <c r="A32" s="19" t="s">
        <v>407</v>
      </c>
      <c r="B32" s="32">
        <v>353</v>
      </c>
      <c r="C32" s="12">
        <v>129</v>
      </c>
      <c r="D32" s="11">
        <v>36</v>
      </c>
      <c r="E32" s="11">
        <v>22</v>
      </c>
      <c r="F32" s="11">
        <v>5</v>
      </c>
      <c r="G32" s="11">
        <v>1</v>
      </c>
      <c r="H32" s="11">
        <v>58</v>
      </c>
      <c r="I32" s="30">
        <v>8</v>
      </c>
      <c r="J32" s="30">
        <v>3</v>
      </c>
      <c r="K32" s="30">
        <v>15</v>
      </c>
      <c r="L32" s="30">
        <v>4</v>
      </c>
      <c r="M32" s="30">
        <v>1</v>
      </c>
      <c r="N32" s="11">
        <v>1</v>
      </c>
      <c r="O32" s="11">
        <v>0</v>
      </c>
      <c r="P32" s="106">
        <f t="shared" si="2"/>
        <v>70</v>
      </c>
    </row>
    <row r="33" spans="1:16" ht="16.5" customHeight="1">
      <c r="A33" s="19" t="s">
        <v>408</v>
      </c>
      <c r="B33" s="32">
        <v>8404</v>
      </c>
      <c r="C33" s="12">
        <v>1767</v>
      </c>
      <c r="D33" s="11">
        <v>1932</v>
      </c>
      <c r="E33" s="11">
        <v>1365</v>
      </c>
      <c r="F33" s="11">
        <v>613</v>
      </c>
      <c r="G33" s="11">
        <v>280</v>
      </c>
      <c r="H33" s="11">
        <v>257</v>
      </c>
      <c r="I33" s="30">
        <v>296</v>
      </c>
      <c r="J33" s="30">
        <v>154</v>
      </c>
      <c r="K33" s="30">
        <v>86</v>
      </c>
      <c r="L33" s="30">
        <v>183</v>
      </c>
      <c r="M33" s="30">
        <v>246</v>
      </c>
      <c r="N33" s="11">
        <v>62</v>
      </c>
      <c r="O33" s="11">
        <v>117</v>
      </c>
      <c r="P33" s="106">
        <f t="shared" si="2"/>
        <v>1046</v>
      </c>
    </row>
    <row r="34" spans="1:16" ht="16.5" customHeight="1">
      <c r="A34" s="19" t="s">
        <v>409</v>
      </c>
      <c r="B34" s="32">
        <v>168</v>
      </c>
      <c r="C34" s="12">
        <v>51</v>
      </c>
      <c r="D34" s="11">
        <v>27</v>
      </c>
      <c r="E34" s="11">
        <v>35</v>
      </c>
      <c r="F34" s="11">
        <v>2</v>
      </c>
      <c r="G34" s="11">
        <v>7</v>
      </c>
      <c r="H34" s="11">
        <v>24</v>
      </c>
      <c r="I34" s="30">
        <v>2</v>
      </c>
      <c r="J34" s="30">
        <v>1</v>
      </c>
      <c r="K34" s="30">
        <v>1</v>
      </c>
      <c r="L34" s="30">
        <v>0</v>
      </c>
      <c r="M34" s="30">
        <v>0</v>
      </c>
      <c r="N34" s="11">
        <v>3</v>
      </c>
      <c r="O34" s="11">
        <v>0</v>
      </c>
      <c r="P34" s="106">
        <f t="shared" si="2"/>
        <v>15</v>
      </c>
    </row>
    <row r="35" spans="1:16" ht="16.5" customHeight="1">
      <c r="A35" s="19" t="s">
        <v>410</v>
      </c>
      <c r="B35" s="32">
        <v>3069</v>
      </c>
      <c r="C35" s="12">
        <v>235</v>
      </c>
      <c r="D35" s="11">
        <v>570</v>
      </c>
      <c r="E35" s="11">
        <v>89</v>
      </c>
      <c r="F35" s="11">
        <v>899</v>
      </c>
      <c r="G35" s="11">
        <v>325</v>
      </c>
      <c r="H35" s="11">
        <v>55</v>
      </c>
      <c r="I35" s="30">
        <v>42</v>
      </c>
      <c r="J35" s="30">
        <v>205</v>
      </c>
      <c r="K35" s="30">
        <v>20</v>
      </c>
      <c r="L35" s="30">
        <v>6</v>
      </c>
      <c r="M35" s="30">
        <v>63</v>
      </c>
      <c r="N35" s="11">
        <v>31</v>
      </c>
      <c r="O35" s="11">
        <v>124</v>
      </c>
      <c r="P35" s="106">
        <f t="shared" si="2"/>
        <v>405</v>
      </c>
    </row>
    <row r="36" spans="1:16" ht="16.5" customHeight="1">
      <c r="A36" s="19" t="s">
        <v>411</v>
      </c>
      <c r="B36" s="32">
        <v>4331</v>
      </c>
      <c r="C36" s="12">
        <v>477</v>
      </c>
      <c r="D36" s="11">
        <v>568</v>
      </c>
      <c r="E36" s="11">
        <v>337</v>
      </c>
      <c r="F36" s="11">
        <v>672</v>
      </c>
      <c r="G36" s="11">
        <v>796</v>
      </c>
      <c r="H36" s="11">
        <v>57</v>
      </c>
      <c r="I36" s="30">
        <v>133</v>
      </c>
      <c r="J36" s="30">
        <v>385</v>
      </c>
      <c r="K36" s="30">
        <v>36</v>
      </c>
      <c r="L36" s="30">
        <v>45</v>
      </c>
      <c r="M36" s="30">
        <v>82</v>
      </c>
      <c r="N36" s="11">
        <v>19</v>
      </c>
      <c r="O36" s="11">
        <v>194</v>
      </c>
      <c r="P36" s="106">
        <f t="shared" si="2"/>
        <v>530</v>
      </c>
    </row>
    <row r="37" spans="1:16" ht="16.5" customHeight="1">
      <c r="A37" s="19" t="s">
        <v>412</v>
      </c>
      <c r="B37" s="32">
        <v>5908</v>
      </c>
      <c r="C37" s="12">
        <v>1087</v>
      </c>
      <c r="D37" s="11">
        <v>814</v>
      </c>
      <c r="E37" s="11">
        <v>657</v>
      </c>
      <c r="F37" s="11">
        <v>404</v>
      </c>
      <c r="G37" s="11">
        <v>1227</v>
      </c>
      <c r="H37" s="11">
        <v>124</v>
      </c>
      <c r="I37" s="30">
        <v>238</v>
      </c>
      <c r="J37" s="30">
        <v>352</v>
      </c>
      <c r="K37" s="30">
        <v>20</v>
      </c>
      <c r="L37" s="30">
        <v>77</v>
      </c>
      <c r="M37" s="30">
        <v>179</v>
      </c>
      <c r="N37" s="11">
        <v>28</v>
      </c>
      <c r="O37" s="11">
        <v>122</v>
      </c>
      <c r="P37" s="106">
        <f t="shared" si="2"/>
        <v>579</v>
      </c>
    </row>
    <row r="38" spans="1:16" ht="16.5" customHeight="1">
      <c r="A38" s="19" t="s">
        <v>413</v>
      </c>
      <c r="B38" s="32">
        <v>1326</v>
      </c>
      <c r="C38" s="12">
        <v>194</v>
      </c>
      <c r="D38" s="11">
        <v>221</v>
      </c>
      <c r="E38" s="11">
        <v>115</v>
      </c>
      <c r="F38" s="11">
        <v>225</v>
      </c>
      <c r="G38" s="11">
        <v>89</v>
      </c>
      <c r="H38" s="11">
        <v>26</v>
      </c>
      <c r="I38" s="30">
        <v>40</v>
      </c>
      <c r="J38" s="30">
        <v>119</v>
      </c>
      <c r="K38" s="30">
        <v>53</v>
      </c>
      <c r="L38" s="30">
        <v>8</v>
      </c>
      <c r="M38" s="30">
        <v>17</v>
      </c>
      <c r="N38" s="11">
        <v>7</v>
      </c>
      <c r="O38" s="11">
        <v>4</v>
      </c>
      <c r="P38" s="106">
        <f t="shared" si="2"/>
        <v>208</v>
      </c>
    </row>
    <row r="39" spans="1:16" ht="16.5" customHeight="1">
      <c r="A39" s="19" t="s">
        <v>414</v>
      </c>
      <c r="B39" s="32">
        <v>1711</v>
      </c>
      <c r="C39" s="12">
        <v>298</v>
      </c>
      <c r="D39" s="11">
        <v>197</v>
      </c>
      <c r="E39" s="11">
        <v>111</v>
      </c>
      <c r="F39" s="11">
        <v>235</v>
      </c>
      <c r="G39" s="11">
        <v>164</v>
      </c>
      <c r="H39" s="11">
        <v>44</v>
      </c>
      <c r="I39" s="30">
        <v>201</v>
      </c>
      <c r="J39" s="30">
        <v>79</v>
      </c>
      <c r="K39" s="30">
        <v>35</v>
      </c>
      <c r="L39" s="30">
        <v>30</v>
      </c>
      <c r="M39" s="30">
        <v>5</v>
      </c>
      <c r="N39" s="11">
        <v>6</v>
      </c>
      <c r="O39" s="11">
        <v>25</v>
      </c>
      <c r="P39" s="106">
        <f t="shared" si="2"/>
        <v>281</v>
      </c>
    </row>
    <row r="40" spans="1:16" ht="16.5" customHeight="1">
      <c r="A40" s="19" t="s">
        <v>415</v>
      </c>
      <c r="B40" s="32">
        <v>2241</v>
      </c>
      <c r="C40" s="12">
        <v>399</v>
      </c>
      <c r="D40" s="11">
        <v>311</v>
      </c>
      <c r="E40" s="11">
        <v>272</v>
      </c>
      <c r="F40" s="11">
        <v>232</v>
      </c>
      <c r="G40" s="11">
        <v>158</v>
      </c>
      <c r="H40" s="11">
        <v>112</v>
      </c>
      <c r="I40" s="30">
        <v>107</v>
      </c>
      <c r="J40" s="30">
        <v>56</v>
      </c>
      <c r="K40" s="30">
        <v>19</v>
      </c>
      <c r="L40" s="30">
        <v>20</v>
      </c>
      <c r="M40" s="30">
        <v>7</v>
      </c>
      <c r="N40" s="11">
        <v>10</v>
      </c>
      <c r="O40" s="11">
        <v>26</v>
      </c>
      <c r="P40" s="106">
        <f t="shared" si="2"/>
        <v>512</v>
      </c>
    </row>
    <row r="41" spans="1:16" ht="16.5" customHeight="1">
      <c r="A41" s="19" t="s">
        <v>416</v>
      </c>
      <c r="B41" s="32">
        <v>291</v>
      </c>
      <c r="C41" s="12">
        <v>65</v>
      </c>
      <c r="D41" s="11">
        <v>50</v>
      </c>
      <c r="E41" s="11">
        <v>10</v>
      </c>
      <c r="F41" s="11">
        <v>109</v>
      </c>
      <c r="G41" s="11">
        <v>12</v>
      </c>
      <c r="H41" s="11">
        <v>5</v>
      </c>
      <c r="I41" s="30">
        <v>5</v>
      </c>
      <c r="J41" s="30">
        <v>1</v>
      </c>
      <c r="K41" s="30">
        <v>0</v>
      </c>
      <c r="L41" s="30">
        <v>0</v>
      </c>
      <c r="M41" s="30">
        <v>1</v>
      </c>
      <c r="N41" s="11">
        <v>2</v>
      </c>
      <c r="O41" s="11">
        <v>0</v>
      </c>
      <c r="P41" s="106">
        <f t="shared" si="2"/>
        <v>31</v>
      </c>
    </row>
    <row r="42" spans="1:16" ht="16.5" customHeight="1">
      <c r="A42" s="19" t="s">
        <v>417</v>
      </c>
      <c r="B42" s="32">
        <v>2320</v>
      </c>
      <c r="C42" s="12">
        <v>203</v>
      </c>
      <c r="D42" s="11">
        <v>121</v>
      </c>
      <c r="E42" s="11">
        <v>98</v>
      </c>
      <c r="F42" s="11">
        <v>762</v>
      </c>
      <c r="G42" s="11">
        <v>116</v>
      </c>
      <c r="H42" s="11">
        <v>49</v>
      </c>
      <c r="I42" s="30">
        <v>436</v>
      </c>
      <c r="J42" s="30">
        <v>116</v>
      </c>
      <c r="K42" s="30">
        <v>3</v>
      </c>
      <c r="L42" s="30">
        <v>9</v>
      </c>
      <c r="M42" s="30">
        <v>49</v>
      </c>
      <c r="N42" s="11">
        <v>26</v>
      </c>
      <c r="O42" s="11">
        <v>173</v>
      </c>
      <c r="P42" s="106">
        <f t="shared" si="2"/>
        <v>159</v>
      </c>
    </row>
    <row r="43" spans="1:16" ht="16.5" customHeight="1">
      <c r="A43" s="19" t="s">
        <v>418</v>
      </c>
      <c r="B43" s="32">
        <v>227</v>
      </c>
      <c r="C43" s="12">
        <v>49</v>
      </c>
      <c r="D43" s="11">
        <v>22</v>
      </c>
      <c r="E43" s="11">
        <v>20</v>
      </c>
      <c r="F43" s="11">
        <v>5</v>
      </c>
      <c r="G43" s="11">
        <v>0</v>
      </c>
      <c r="H43" s="11">
        <v>59</v>
      </c>
      <c r="I43" s="30">
        <v>4</v>
      </c>
      <c r="J43" s="30">
        <v>0</v>
      </c>
      <c r="K43" s="30">
        <v>14</v>
      </c>
      <c r="L43" s="30">
        <v>0</v>
      </c>
      <c r="M43" s="30">
        <v>0</v>
      </c>
      <c r="N43" s="11">
        <v>5</v>
      </c>
      <c r="O43" s="11">
        <v>1</v>
      </c>
      <c r="P43" s="106">
        <f t="shared" si="2"/>
        <v>48</v>
      </c>
    </row>
    <row r="44" spans="1:16" ht="16.5" customHeight="1">
      <c r="A44" s="19" t="s">
        <v>419</v>
      </c>
      <c r="B44" s="32">
        <v>597</v>
      </c>
      <c r="C44" s="12">
        <v>65</v>
      </c>
      <c r="D44" s="11">
        <v>23</v>
      </c>
      <c r="E44" s="11">
        <v>46</v>
      </c>
      <c r="F44" s="11">
        <v>189</v>
      </c>
      <c r="G44" s="11">
        <v>71</v>
      </c>
      <c r="H44" s="11">
        <v>7</v>
      </c>
      <c r="I44" s="30">
        <v>35</v>
      </c>
      <c r="J44" s="30">
        <v>47</v>
      </c>
      <c r="K44" s="30">
        <v>1</v>
      </c>
      <c r="L44" s="30">
        <v>3</v>
      </c>
      <c r="M44" s="30">
        <v>4</v>
      </c>
      <c r="N44" s="11">
        <v>16</v>
      </c>
      <c r="O44" s="11">
        <v>1</v>
      </c>
      <c r="P44" s="106">
        <f t="shared" si="2"/>
        <v>89</v>
      </c>
    </row>
    <row r="45" spans="1:16" ht="16.5" customHeight="1">
      <c r="A45" s="19" t="s">
        <v>420</v>
      </c>
      <c r="B45" s="32">
        <v>119</v>
      </c>
      <c r="C45" s="12">
        <v>30</v>
      </c>
      <c r="D45" s="11">
        <v>15</v>
      </c>
      <c r="E45" s="11">
        <v>18</v>
      </c>
      <c r="F45" s="11">
        <v>3</v>
      </c>
      <c r="G45" s="11">
        <v>3</v>
      </c>
      <c r="H45" s="11">
        <v>15</v>
      </c>
      <c r="I45" s="30">
        <v>9</v>
      </c>
      <c r="J45" s="30">
        <v>0</v>
      </c>
      <c r="K45" s="30">
        <v>4</v>
      </c>
      <c r="L45" s="30">
        <v>0</v>
      </c>
      <c r="M45" s="30">
        <v>0</v>
      </c>
      <c r="N45" s="11">
        <v>0</v>
      </c>
      <c r="O45" s="11">
        <v>3</v>
      </c>
      <c r="P45" s="106">
        <f t="shared" si="2"/>
        <v>19</v>
      </c>
    </row>
    <row r="46" spans="1:16" ht="16.5" customHeight="1">
      <c r="A46" s="19" t="s">
        <v>421</v>
      </c>
      <c r="B46" s="32">
        <v>189</v>
      </c>
      <c r="C46" s="12">
        <v>18</v>
      </c>
      <c r="D46" s="11">
        <v>28</v>
      </c>
      <c r="E46" s="11">
        <v>24</v>
      </c>
      <c r="F46" s="11">
        <v>68</v>
      </c>
      <c r="G46" s="11">
        <v>1</v>
      </c>
      <c r="H46" s="11">
        <v>10</v>
      </c>
      <c r="I46" s="30">
        <v>4</v>
      </c>
      <c r="J46" s="30">
        <v>0</v>
      </c>
      <c r="K46" s="30">
        <v>2</v>
      </c>
      <c r="L46" s="30">
        <v>0</v>
      </c>
      <c r="M46" s="30">
        <v>3</v>
      </c>
      <c r="N46" s="11">
        <v>1</v>
      </c>
      <c r="O46" s="11">
        <v>1</v>
      </c>
      <c r="P46" s="106">
        <f t="shared" si="2"/>
        <v>29</v>
      </c>
    </row>
    <row r="47" spans="1:16" ht="16.5" customHeight="1">
      <c r="A47" s="19" t="s">
        <v>422</v>
      </c>
      <c r="B47" s="32">
        <v>92</v>
      </c>
      <c r="C47" s="12">
        <v>7</v>
      </c>
      <c r="D47" s="11">
        <v>2</v>
      </c>
      <c r="E47" s="11">
        <v>4</v>
      </c>
      <c r="F47" s="11">
        <v>43</v>
      </c>
      <c r="G47" s="11">
        <v>23</v>
      </c>
      <c r="H47" s="11">
        <v>2</v>
      </c>
      <c r="I47" s="30">
        <v>1</v>
      </c>
      <c r="J47" s="30">
        <v>0</v>
      </c>
      <c r="K47" s="30">
        <v>0</v>
      </c>
      <c r="L47" s="30">
        <v>0</v>
      </c>
      <c r="M47" s="30">
        <v>0</v>
      </c>
      <c r="N47" s="11">
        <v>0</v>
      </c>
      <c r="O47" s="11">
        <v>0</v>
      </c>
      <c r="P47" s="106">
        <f t="shared" si="2"/>
        <v>10</v>
      </c>
    </row>
    <row r="48" spans="1:16" ht="16.5" customHeight="1">
      <c r="A48" s="19" t="s">
        <v>423</v>
      </c>
      <c r="B48" s="32">
        <v>76</v>
      </c>
      <c r="C48" s="12">
        <v>14</v>
      </c>
      <c r="D48" s="11">
        <v>12</v>
      </c>
      <c r="E48" s="11">
        <v>14</v>
      </c>
      <c r="F48" s="11">
        <v>18</v>
      </c>
      <c r="G48" s="11">
        <v>6</v>
      </c>
      <c r="H48" s="11">
        <v>3</v>
      </c>
      <c r="I48" s="30">
        <v>3</v>
      </c>
      <c r="J48" s="30">
        <v>1</v>
      </c>
      <c r="K48" s="30">
        <v>1</v>
      </c>
      <c r="L48" s="30">
        <v>0</v>
      </c>
      <c r="M48" s="30">
        <v>0</v>
      </c>
      <c r="N48" s="11">
        <v>0</v>
      </c>
      <c r="O48" s="11">
        <v>0</v>
      </c>
      <c r="P48" s="106">
        <f t="shared" si="2"/>
        <v>4</v>
      </c>
    </row>
    <row r="49" spans="1:16" ht="16.5" customHeight="1">
      <c r="A49" s="19" t="s">
        <v>424</v>
      </c>
      <c r="B49" s="32">
        <v>75</v>
      </c>
      <c r="C49" s="12">
        <v>10</v>
      </c>
      <c r="D49" s="11">
        <v>26</v>
      </c>
      <c r="E49" s="11">
        <v>9</v>
      </c>
      <c r="F49" s="11">
        <v>15</v>
      </c>
      <c r="G49" s="11">
        <v>1</v>
      </c>
      <c r="H49" s="11">
        <v>1</v>
      </c>
      <c r="I49" s="30">
        <v>2</v>
      </c>
      <c r="J49" s="30">
        <v>0</v>
      </c>
      <c r="K49" s="30">
        <v>0</v>
      </c>
      <c r="L49" s="30">
        <v>0</v>
      </c>
      <c r="M49" s="30">
        <v>0</v>
      </c>
      <c r="N49" s="11">
        <v>1</v>
      </c>
      <c r="O49" s="11">
        <v>0</v>
      </c>
      <c r="P49" s="106">
        <f t="shared" si="2"/>
        <v>10</v>
      </c>
    </row>
    <row r="50" spans="1:16" ht="16.5" customHeight="1">
      <c r="A50" s="19" t="s">
        <v>425</v>
      </c>
      <c r="B50" s="32">
        <v>41</v>
      </c>
      <c r="C50" s="12">
        <v>9</v>
      </c>
      <c r="D50" s="11">
        <v>14</v>
      </c>
      <c r="E50" s="11">
        <v>13</v>
      </c>
      <c r="F50" s="11">
        <v>2</v>
      </c>
      <c r="G50" s="11">
        <v>0</v>
      </c>
      <c r="H50" s="11">
        <v>1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11">
        <v>0</v>
      </c>
      <c r="O50" s="11">
        <v>0</v>
      </c>
      <c r="P50" s="106">
        <f t="shared" si="2"/>
        <v>2</v>
      </c>
    </row>
    <row r="51" spans="1:16" ht="16.5" customHeight="1">
      <c r="A51" s="19" t="s">
        <v>426</v>
      </c>
      <c r="B51" s="32">
        <v>118</v>
      </c>
      <c r="C51" s="12">
        <v>15</v>
      </c>
      <c r="D51" s="11">
        <v>28</v>
      </c>
      <c r="E51" s="11">
        <v>8</v>
      </c>
      <c r="F51" s="11">
        <v>56</v>
      </c>
      <c r="G51" s="11">
        <v>1</v>
      </c>
      <c r="H51" s="11">
        <v>1</v>
      </c>
      <c r="I51" s="30">
        <v>2</v>
      </c>
      <c r="J51" s="30">
        <v>0</v>
      </c>
      <c r="K51" s="30">
        <v>0</v>
      </c>
      <c r="L51" s="30">
        <v>0</v>
      </c>
      <c r="M51" s="30">
        <v>0</v>
      </c>
      <c r="N51" s="11">
        <v>1</v>
      </c>
      <c r="O51" s="11">
        <v>0</v>
      </c>
      <c r="P51" s="106">
        <f t="shared" si="2"/>
        <v>6</v>
      </c>
    </row>
    <row r="52" spans="1:16">
      <c r="A52" s="19" t="s">
        <v>427</v>
      </c>
      <c r="B52" s="32">
        <v>158</v>
      </c>
      <c r="C52" s="12">
        <v>18</v>
      </c>
      <c r="D52" s="11">
        <v>23</v>
      </c>
      <c r="E52" s="11">
        <v>12</v>
      </c>
      <c r="F52" s="11">
        <v>68</v>
      </c>
      <c r="G52" s="11">
        <v>2</v>
      </c>
      <c r="H52" s="11">
        <v>7</v>
      </c>
      <c r="I52" s="30">
        <v>1</v>
      </c>
      <c r="J52" s="30">
        <v>2</v>
      </c>
      <c r="K52" s="30">
        <v>5</v>
      </c>
      <c r="L52" s="30">
        <v>1</v>
      </c>
      <c r="M52" s="30">
        <v>0</v>
      </c>
      <c r="N52" s="11">
        <v>7</v>
      </c>
      <c r="O52" s="11">
        <v>1</v>
      </c>
      <c r="P52" s="106">
        <f t="shared" si="2"/>
        <v>11</v>
      </c>
    </row>
    <row r="53" spans="1:16">
      <c r="A53" s="19" t="s">
        <v>428</v>
      </c>
      <c r="B53" s="32">
        <v>58</v>
      </c>
      <c r="C53" s="12">
        <v>20</v>
      </c>
      <c r="D53" s="11">
        <v>23</v>
      </c>
      <c r="E53" s="11">
        <v>11</v>
      </c>
      <c r="F53" s="11">
        <v>3</v>
      </c>
      <c r="G53" s="11">
        <v>0</v>
      </c>
      <c r="H53" s="11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11">
        <v>0</v>
      </c>
      <c r="O53" s="11">
        <v>0</v>
      </c>
      <c r="P53" s="106">
        <f t="shared" si="2"/>
        <v>1</v>
      </c>
    </row>
    <row r="54" spans="1:16">
      <c r="A54" s="19" t="s">
        <v>429</v>
      </c>
      <c r="B54" s="32">
        <v>271</v>
      </c>
      <c r="C54" s="12">
        <v>113</v>
      </c>
      <c r="D54" s="11">
        <v>24</v>
      </c>
      <c r="E54" s="11">
        <v>82</v>
      </c>
      <c r="F54" s="11">
        <v>5</v>
      </c>
      <c r="G54" s="11">
        <v>17</v>
      </c>
      <c r="H54" s="11">
        <v>4</v>
      </c>
      <c r="I54" s="30">
        <v>2</v>
      </c>
      <c r="J54" s="30">
        <v>0</v>
      </c>
      <c r="K54" s="30">
        <v>0</v>
      </c>
      <c r="L54" s="30">
        <v>0</v>
      </c>
      <c r="M54" s="30">
        <v>0</v>
      </c>
      <c r="N54" s="11">
        <v>1</v>
      </c>
      <c r="O54" s="11">
        <v>0</v>
      </c>
      <c r="P54" s="106">
        <f t="shared" si="2"/>
        <v>23</v>
      </c>
    </row>
    <row r="55" spans="1:16">
      <c r="A55" s="19" t="s">
        <v>430</v>
      </c>
      <c r="B55" s="32">
        <v>2034</v>
      </c>
      <c r="C55" s="12">
        <v>51</v>
      </c>
      <c r="D55" s="11">
        <v>28</v>
      </c>
      <c r="E55" s="11">
        <v>86</v>
      </c>
      <c r="F55" s="11">
        <v>676</v>
      </c>
      <c r="G55" s="11">
        <v>798</v>
      </c>
      <c r="H55" s="11">
        <v>6</v>
      </c>
      <c r="I55" s="30">
        <v>81</v>
      </c>
      <c r="J55" s="30">
        <v>25</v>
      </c>
      <c r="K55" s="30">
        <v>2</v>
      </c>
      <c r="L55" s="30">
        <v>2</v>
      </c>
      <c r="M55" s="30">
        <v>52</v>
      </c>
      <c r="N55" s="11">
        <v>45</v>
      </c>
      <c r="O55" s="11">
        <v>7</v>
      </c>
      <c r="P55" s="106">
        <f t="shared" si="2"/>
        <v>175</v>
      </c>
    </row>
    <row r="56" spans="1:16">
      <c r="A56" s="19" t="s">
        <v>431</v>
      </c>
      <c r="B56" s="32">
        <v>9</v>
      </c>
      <c r="C56" s="12">
        <v>0</v>
      </c>
      <c r="D56" s="11">
        <v>0</v>
      </c>
      <c r="E56" s="11">
        <v>3</v>
      </c>
      <c r="F56" s="11">
        <v>5</v>
      </c>
      <c r="G56" s="11">
        <v>0</v>
      </c>
      <c r="H56" s="11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11">
        <v>0</v>
      </c>
      <c r="O56" s="11">
        <v>0</v>
      </c>
      <c r="P56" s="106">
        <f t="shared" si="2"/>
        <v>1</v>
      </c>
    </row>
    <row r="57" spans="1:16">
      <c r="A57" s="19" t="s">
        <v>432</v>
      </c>
      <c r="B57" s="32">
        <v>161</v>
      </c>
      <c r="C57" s="12">
        <v>34</v>
      </c>
      <c r="D57" s="11">
        <v>27</v>
      </c>
      <c r="E57" s="11">
        <v>29</v>
      </c>
      <c r="F57" s="11">
        <v>27</v>
      </c>
      <c r="G57" s="11">
        <v>2</v>
      </c>
      <c r="H57" s="11">
        <v>6</v>
      </c>
      <c r="I57" s="30">
        <v>2</v>
      </c>
      <c r="J57" s="30">
        <v>3</v>
      </c>
      <c r="K57" s="30">
        <v>2</v>
      </c>
      <c r="L57" s="30">
        <v>5</v>
      </c>
      <c r="M57" s="30">
        <v>0</v>
      </c>
      <c r="N57" s="11">
        <v>2</v>
      </c>
      <c r="O57" s="11">
        <v>1</v>
      </c>
      <c r="P57" s="106">
        <f t="shared" si="2"/>
        <v>21</v>
      </c>
    </row>
    <row r="58" spans="1:16">
      <c r="A58" s="19" t="s">
        <v>433</v>
      </c>
      <c r="B58" s="32">
        <v>336</v>
      </c>
      <c r="C58" s="12">
        <v>33</v>
      </c>
      <c r="D58" s="11">
        <v>20</v>
      </c>
      <c r="E58" s="11">
        <v>21</v>
      </c>
      <c r="F58" s="11">
        <v>210</v>
      </c>
      <c r="G58" s="11">
        <v>3</v>
      </c>
      <c r="H58" s="11">
        <v>7</v>
      </c>
      <c r="I58" s="30">
        <v>8</v>
      </c>
      <c r="J58" s="30">
        <v>5</v>
      </c>
      <c r="K58" s="30">
        <v>3</v>
      </c>
      <c r="L58" s="30">
        <v>2</v>
      </c>
      <c r="M58" s="30">
        <v>1</v>
      </c>
      <c r="N58" s="11">
        <v>3</v>
      </c>
      <c r="O58" s="11">
        <v>5</v>
      </c>
      <c r="P58" s="106">
        <f t="shared" si="2"/>
        <v>15</v>
      </c>
    </row>
    <row r="59" spans="1:16">
      <c r="A59" s="19" t="s">
        <v>434</v>
      </c>
      <c r="B59" s="32">
        <v>47</v>
      </c>
      <c r="C59" s="13">
        <v>5</v>
      </c>
      <c r="D59" s="11">
        <v>5</v>
      </c>
      <c r="E59" s="11">
        <v>5</v>
      </c>
      <c r="F59" s="11">
        <v>6</v>
      </c>
      <c r="G59" s="11">
        <v>0</v>
      </c>
      <c r="H59" s="11">
        <v>2</v>
      </c>
      <c r="I59" s="30">
        <v>8</v>
      </c>
      <c r="J59" s="30">
        <v>0</v>
      </c>
      <c r="K59" s="30">
        <v>3</v>
      </c>
      <c r="L59" s="30">
        <v>0</v>
      </c>
      <c r="M59" s="30">
        <v>0</v>
      </c>
      <c r="N59" s="11">
        <v>0</v>
      </c>
      <c r="O59" s="11">
        <v>0</v>
      </c>
      <c r="P59" s="106">
        <f t="shared" si="2"/>
        <v>13</v>
      </c>
    </row>
    <row r="60" spans="1:16" ht="14.25" thickBot="1">
      <c r="A60" s="38" t="s">
        <v>435</v>
      </c>
      <c r="B60" s="5">
        <v>94</v>
      </c>
      <c r="C60" s="14">
        <v>8</v>
      </c>
      <c r="D60" s="8">
        <v>12</v>
      </c>
      <c r="E60" s="8">
        <v>4</v>
      </c>
      <c r="F60" s="8">
        <v>48</v>
      </c>
      <c r="G60" s="8">
        <v>6</v>
      </c>
      <c r="H60" s="8">
        <v>6</v>
      </c>
      <c r="I60" s="8">
        <v>0</v>
      </c>
      <c r="J60" s="27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98">
        <f t="shared" si="2"/>
        <v>10</v>
      </c>
    </row>
    <row r="61" spans="1:16">
      <c r="A61" s="45"/>
      <c r="J61" s="3"/>
      <c r="K61" s="45"/>
    </row>
  </sheetData>
  <phoneticPr fontId="3"/>
  <pageMargins left="0.82677165354330717" right="0.19685039370078741" top="0.78740157480314965" bottom="0.39370078740157483" header="0.19685039370078741" footer="0.27559055118110237"/>
  <pageSetup paperSize="9" scale="75" orientation="portrait" horizontalDpi="400" verticalDpi="4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H52"/>
  <sheetViews>
    <sheetView topLeftCell="A34" zoomScale="75" zoomScaleNormal="75" workbookViewId="0">
      <selection activeCell="D14" sqref="D14"/>
    </sheetView>
  </sheetViews>
  <sheetFormatPr defaultRowHeight="19.5" customHeight="1"/>
  <cols>
    <col min="1" max="1" width="20.75" style="46" customWidth="1"/>
    <col min="2" max="2" width="10.75" style="46" customWidth="1"/>
    <col min="3" max="3" width="20.75" style="46" customWidth="1"/>
    <col min="4" max="4" width="10.5" style="46" customWidth="1"/>
    <col min="5" max="5" width="20.75" style="46" customWidth="1"/>
    <col min="6" max="6" width="10.75" style="46" customWidth="1"/>
    <col min="7" max="7" width="20.75" style="46" customWidth="1"/>
    <col min="8" max="8" width="10.75" style="46" customWidth="1"/>
    <col min="9" max="16384" width="9" style="46"/>
  </cols>
  <sheetData>
    <row r="1" spans="1:8" ht="20.25" customHeight="1">
      <c r="A1" s="117" t="s" ph="1">
        <v>445</v>
      </c>
      <c r="B1" ph="1"/>
      <c r="C1" ph="1"/>
      <c r="D1" ph="1"/>
      <c r="E1" ph="1"/>
      <c r="F1" ph="1"/>
      <c r="G1" ph="1"/>
      <c r="H1" ph="1"/>
    </row>
    <row r="2" spans="1:8" ht="20.25" customHeight="1" thickBot="1">
      <c r="A2" ph="1"/>
      <c r="B2" ph="1"/>
      <c r="C2" s="1" ph="1"/>
      <c r="D2" ph="1"/>
      <c r="E2" s="1" ph="1"/>
      <c r="F2" s="4" ph="1"/>
      <c r="G2" s="15" ph="1"/>
      <c r="H2" s="118" ph="1"/>
    </row>
    <row r="3" spans="1:8" ht="20.25" customHeight="1">
      <c r="A3" s="119" t="s" ph="1">
        <v>107</v>
      </c>
      <c r="B3" s="120" ph="1">
        <f>SUM(B4:B52,D3:D52,F3:F52,H3:H52)</f>
        <v>141314</v>
      </c>
      <c r="C3" s="121" t="s" ph="1">
        <v>211</v>
      </c>
      <c r="D3" s="122" ph="1">
        <v>43</v>
      </c>
      <c r="E3" s="121" t="s" ph="1">
        <v>212</v>
      </c>
      <c r="F3" s="122" ph="1">
        <v>5</v>
      </c>
      <c r="G3" s="121" t="s" ph="1">
        <v>446</v>
      </c>
      <c r="H3" s="123" ph="1">
        <v>5</v>
      </c>
    </row>
    <row r="4" spans="1:8" ht="20.25" customHeight="1">
      <c r="A4" s="124" t="s" ph="1">
        <v>109</v>
      </c>
      <c r="B4" s="125" ph="1">
        <v>12</v>
      </c>
      <c r="C4" s="126" t="s" ph="1">
        <v>214</v>
      </c>
      <c r="D4" s="12" ph="1">
        <v>74</v>
      </c>
      <c r="E4" s="126" t="s" ph="1">
        <v>215</v>
      </c>
      <c r="F4" s="12" ph="1">
        <v>3</v>
      </c>
      <c r="G4" s="126" t="s" ph="1">
        <v>210</v>
      </c>
      <c r="H4" s="127" ph="1">
        <v>2</v>
      </c>
    </row>
    <row r="5" spans="1:8" ht="20.25" customHeight="1">
      <c r="A5" s="128" t="s" ph="1">
        <v>111</v>
      </c>
      <c r="B5" s="125" ph="1">
        <v>4</v>
      </c>
      <c r="C5" s="129" t="s" ph="1">
        <v>447</v>
      </c>
      <c r="D5" s="12" ph="1">
        <v>15</v>
      </c>
      <c r="E5" s="126" t="s" ph="1">
        <v>216</v>
      </c>
      <c r="F5" s="12" ph="1">
        <v>3</v>
      </c>
      <c r="G5" s="129" t="s" ph="1">
        <v>213</v>
      </c>
      <c r="H5" s="127" ph="1">
        <v>1</v>
      </c>
    </row>
    <row r="6" spans="1:8" ht="20.25" customHeight="1">
      <c r="A6" s="128" t="s" ph="1">
        <v>114</v>
      </c>
      <c r="B6" s="130" ph="1">
        <v>22</v>
      </c>
      <c r="C6" s="131" t="s" ph="1">
        <v>108</v>
      </c>
      <c r="D6" s="12" ph="1">
        <v>2</v>
      </c>
      <c r="E6" s="126" t="s" ph="1">
        <v>448</v>
      </c>
      <c r="F6" s="12" ph="1">
        <v>848</v>
      </c>
      <c r="G6" s="131" t="s" ph="1">
        <v>228</v>
      </c>
      <c r="H6" s="127" ph="1">
        <v>42</v>
      </c>
    </row>
    <row r="7" spans="1:8" ht="20.25" customHeight="1">
      <c r="A7" s="128" t="s" ph="1">
        <v>117</v>
      </c>
      <c r="B7" s="130" ph="1">
        <v>0</v>
      </c>
      <c r="C7" s="126" t="s" ph="1">
        <v>110</v>
      </c>
      <c r="D7" s="12" ph="1">
        <v>1</v>
      </c>
      <c r="E7" s="126" t="s" ph="1">
        <v>229</v>
      </c>
      <c r="F7" s="12" ph="1">
        <v>4</v>
      </c>
      <c r="G7" s="129" t="s" ph="1">
        <v>217</v>
      </c>
      <c r="H7" s="127" ph="1">
        <v>157</v>
      </c>
    </row>
    <row r="8" spans="1:8" ht="20.25" customHeight="1">
      <c r="A8" s="128" t="s" ph="1">
        <v>120</v>
      </c>
      <c r="B8" s="130" ph="1">
        <v>0</v>
      </c>
      <c r="C8" s="126" t="s" ph="1">
        <v>112</v>
      </c>
      <c r="D8" s="12" ph="1">
        <v>3</v>
      </c>
      <c r="E8" s="126" t="s" ph="1">
        <v>113</v>
      </c>
      <c r="F8" s="12" ph="1">
        <v>16</v>
      </c>
      <c r="G8" s="126" t="s" ph="1">
        <v>449</v>
      </c>
      <c r="H8" s="127" ph="1">
        <v>932</v>
      </c>
    </row>
    <row r="9" spans="1:8" ht="20.25" customHeight="1">
      <c r="A9" s="128" t="s" ph="1">
        <v>450</v>
      </c>
      <c r="B9" s="130" ph="1">
        <v>0</v>
      </c>
      <c r="C9" s="126" t="s" ph="1">
        <v>451</v>
      </c>
      <c r="D9" s="12" ph="1">
        <v>18</v>
      </c>
      <c r="E9" s="126" t="s" ph="1">
        <v>115</v>
      </c>
      <c r="F9" s="12" ph="1">
        <v>0</v>
      </c>
      <c r="G9" s="126" t="s" ph="1">
        <v>452</v>
      </c>
      <c r="H9" s="127" ph="1">
        <v>0</v>
      </c>
    </row>
    <row r="10" spans="1:8" ht="20.25" customHeight="1">
      <c r="A10" s="128" t="s" ph="1">
        <v>453</v>
      </c>
      <c r="B10" s="130" ph="1">
        <v>988</v>
      </c>
      <c r="C10" s="126" t="s" ph="1">
        <v>118</v>
      </c>
      <c r="D10" s="12" ph="1">
        <v>4</v>
      </c>
      <c r="E10" s="126" t="s" ph="1">
        <v>218</v>
      </c>
      <c r="F10" s="12" ph="1">
        <v>2</v>
      </c>
      <c r="G10" s="126" t="s" ph="1">
        <v>454</v>
      </c>
      <c r="H10" s="127" ph="1">
        <v>1</v>
      </c>
    </row>
    <row r="11" spans="1:8" ht="20.25" customHeight="1">
      <c r="A11" s="128" t="s" ph="1">
        <v>130</v>
      </c>
      <c r="B11" s="130" ph="1">
        <v>2</v>
      </c>
      <c r="C11" s="126" t="s" ph="1">
        <v>121</v>
      </c>
      <c r="D11" s="12" ph="1">
        <v>74</v>
      </c>
      <c r="E11" s="126" t="s" ph="1">
        <v>122</v>
      </c>
      <c r="F11" s="12" ph="1">
        <v>0</v>
      </c>
      <c r="G11" s="126" t="s" ph="1">
        <v>116</v>
      </c>
      <c r="H11" s="127" ph="1">
        <v>6</v>
      </c>
    </row>
    <row r="12" spans="1:8" ht="20.25" customHeight="1">
      <c r="A12" s="128" t="s" ph="1">
        <v>133</v>
      </c>
      <c r="B12" s="130" ph="1">
        <v>1040</v>
      </c>
      <c r="C12" s="126" t="s" ph="1">
        <v>124</v>
      </c>
      <c r="D12" s="12" ph="1">
        <v>391</v>
      </c>
      <c r="E12" s="126" t="s" ph="1">
        <v>125</v>
      </c>
      <c r="F12" s="12" ph="1">
        <v>11</v>
      </c>
      <c r="G12" s="126" t="s" ph="1">
        <v>119</v>
      </c>
      <c r="H12" s="127" ph="1">
        <v>0</v>
      </c>
    </row>
    <row r="13" spans="1:8" ht="20.25" customHeight="1">
      <c r="A13" s="128" t="s" ph="1">
        <v>136</v>
      </c>
      <c r="B13" s="130" ph="1">
        <v>69</v>
      </c>
      <c r="C13" s="126" t="s" ph="1">
        <v>127</v>
      </c>
      <c r="D13" s="12" ph="1">
        <v>2</v>
      </c>
      <c r="E13" s="126" t="s" ph="1">
        <v>128</v>
      </c>
      <c r="F13" s="12" ph="1">
        <v>202</v>
      </c>
      <c r="G13" s="126" t="s" ph="1">
        <v>123</v>
      </c>
      <c r="H13" s="127" ph="1">
        <v>0</v>
      </c>
    </row>
    <row r="14" spans="1:8" ht="20.25" customHeight="1">
      <c r="A14" s="128" t="s" ph="1">
        <v>236</v>
      </c>
      <c r="B14" s="130" ph="1">
        <v>3</v>
      </c>
      <c r="C14" s="126" t="s" ph="1">
        <v>131</v>
      </c>
      <c r="D14" s="12" ph="1">
        <v>1</v>
      </c>
      <c r="E14" s="126" t="s" ph="1">
        <v>219</v>
      </c>
      <c r="F14" s="12" ph="1">
        <v>5</v>
      </c>
      <c r="G14" s="126" t="s" ph="1">
        <v>126</v>
      </c>
      <c r="H14" s="127" ph="1">
        <v>208</v>
      </c>
    </row>
    <row r="15" spans="1:8" ht="20.25" customHeight="1">
      <c r="A15" s="128" t="s" ph="1">
        <v>143</v>
      </c>
      <c r="B15" s="130" ph="1">
        <v>8</v>
      </c>
      <c r="C15" s="126" t="s" ph="1">
        <v>134</v>
      </c>
      <c r="D15" s="12" ph="1">
        <v>4</v>
      </c>
      <c r="E15" s="126" t="s" ph="1">
        <v>455</v>
      </c>
      <c r="F15" s="12" ph="1">
        <v>19</v>
      </c>
      <c r="G15" s="126" t="s" ph="1">
        <v>129</v>
      </c>
      <c r="H15" s="127" ph="1">
        <v>115</v>
      </c>
    </row>
    <row r="16" spans="1:8" ht="20.25" customHeight="1">
      <c r="A16" s="128" t="s" ph="1">
        <v>456</v>
      </c>
      <c r="B16" s="130" ph="1">
        <v>0</v>
      </c>
      <c r="C16" s="126" t="s" ph="1">
        <v>137</v>
      </c>
      <c r="D16" s="12" ph="1">
        <v>795</v>
      </c>
      <c r="E16" s="126" t="s" ph="1">
        <v>138</v>
      </c>
      <c r="F16" s="12" ph="1">
        <v>0</v>
      </c>
      <c r="G16" s="126" t="s" ph="1">
        <v>132</v>
      </c>
      <c r="H16" s="127" ph="1">
        <v>16</v>
      </c>
    </row>
    <row r="17" spans="1:8" ht="20.25" customHeight="1">
      <c r="A17" s="128" t="s" ph="1">
        <v>239</v>
      </c>
      <c r="B17" s="130" ph="1">
        <v>773</v>
      </c>
      <c r="C17" s="126" t="s" ph="1">
        <v>140</v>
      </c>
      <c r="D17" s="12" ph="1">
        <v>259</v>
      </c>
      <c r="E17" s="126" t="s" ph="1">
        <v>141</v>
      </c>
      <c r="F17" s="12" ph="1">
        <v>147</v>
      </c>
      <c r="G17" s="126" t="s" ph="1">
        <v>135</v>
      </c>
      <c r="H17" s="127" ph="1">
        <v>0</v>
      </c>
    </row>
    <row r="18" spans="1:8" ht="20.25" customHeight="1">
      <c r="A18" s="128" t="s" ph="1">
        <v>149</v>
      </c>
      <c r="B18" s="130" ph="1">
        <v>1</v>
      </c>
      <c r="C18" s="126" t="s" ph="1">
        <v>240</v>
      </c>
      <c r="D18" s="12" ph="1">
        <v>47</v>
      </c>
      <c r="E18" s="126" t="s" ph="1">
        <v>144</v>
      </c>
      <c r="F18" s="12" ph="1">
        <v>39</v>
      </c>
      <c r="G18" s="126" t="s" ph="1">
        <v>139</v>
      </c>
      <c r="H18" s="127" ph="1">
        <v>64</v>
      </c>
    </row>
    <row r="19" spans="1:8" ht="20.25" customHeight="1">
      <c r="A19" s="128" t="s" ph="1">
        <v>152</v>
      </c>
      <c r="B19" s="130" ph="1">
        <v>17</v>
      </c>
      <c r="C19" s="126" t="s" ph="1">
        <v>145</v>
      </c>
      <c r="D19" s="12" ph="1">
        <v>1</v>
      </c>
      <c r="E19" s="126" t="s" ph="1">
        <v>146</v>
      </c>
      <c r="F19" s="12" ph="1">
        <v>0</v>
      </c>
      <c r="G19" s="126" t="s" ph="1">
        <v>142</v>
      </c>
      <c r="H19" s="127" ph="1">
        <v>3762</v>
      </c>
    </row>
    <row r="20" spans="1:8" ht="20.25" customHeight="1">
      <c r="A20" s="128" t="s" ph="1">
        <v>155</v>
      </c>
      <c r="B20" s="130" ph="1">
        <v>55</v>
      </c>
      <c r="C20" s="126" t="s" ph="1">
        <v>457</v>
      </c>
      <c r="D20" s="12" ph="1">
        <v>16</v>
      </c>
      <c r="E20" s="126" t="s" ph="1">
        <v>148</v>
      </c>
      <c r="F20" s="12" ph="1">
        <v>0</v>
      </c>
      <c r="G20" s="126" t="s" ph="1">
        <v>458</v>
      </c>
      <c r="H20" s="127" ph="1">
        <v>1</v>
      </c>
    </row>
    <row r="21" spans="1:8" ht="20.25" customHeight="1">
      <c r="A21" s="128" t="s" ph="1">
        <v>157</v>
      </c>
      <c r="B21" s="130" ph="1">
        <v>2</v>
      </c>
      <c r="C21" s="126" t="s" ph="1">
        <v>150</v>
      </c>
      <c r="D21" s="12" ph="1">
        <v>18</v>
      </c>
      <c r="E21" s="126" t="s" ph="1">
        <v>151</v>
      </c>
      <c r="F21" s="12" ph="1">
        <v>0</v>
      </c>
      <c r="G21" s="126" t="s" ph="1">
        <v>147</v>
      </c>
      <c r="H21" s="127" ph="1">
        <v>3</v>
      </c>
    </row>
    <row r="22" spans="1:8" ht="20.25" customHeight="1">
      <c r="A22" s="128" t="s" ph="1">
        <v>158</v>
      </c>
      <c r="B22" s="130" ph="1">
        <v>3</v>
      </c>
      <c r="C22" s="126" t="s" ph="1">
        <v>459</v>
      </c>
      <c r="D22" s="12" ph="1">
        <v>0</v>
      </c>
      <c r="E22" s="126" t="s" ph="1">
        <v>153</v>
      </c>
      <c r="F22" s="12" ph="1">
        <v>247</v>
      </c>
      <c r="G22" s="126" t="s" ph="1">
        <v>460</v>
      </c>
      <c r="H22" s="127" ph="1">
        <v>5</v>
      </c>
    </row>
    <row r="23" spans="1:8" ht="20.25" customHeight="1">
      <c r="A23" s="128" t="s" ph="1">
        <v>160</v>
      </c>
      <c r="B23" s="130" ph="1">
        <v>7</v>
      </c>
      <c r="C23" s="126" t="s" ph="1">
        <v>156</v>
      </c>
      <c r="D23" s="12" ph="1">
        <v>1</v>
      </c>
      <c r="E23" s="126" t="s" ph="1">
        <v>437</v>
      </c>
      <c r="F23" s="12" ph="1">
        <v>189</v>
      </c>
      <c r="G23" s="126" t="s" ph="1">
        <v>461</v>
      </c>
      <c r="H23" s="127" ph="1">
        <v>24</v>
      </c>
    </row>
    <row r="24" spans="1:8" ht="20.25" customHeight="1">
      <c r="A24" s="128" t="s" ph="1">
        <v>462</v>
      </c>
      <c r="B24" s="130" ph="1">
        <v>977</v>
      </c>
      <c r="C24" s="126" t="s" ph="1">
        <v>463</v>
      </c>
      <c r="D24" s="12" ph="1">
        <v>4</v>
      </c>
      <c r="E24" s="126" t="s" ph="1">
        <v>248</v>
      </c>
      <c r="F24" s="12" ph="1">
        <v>270</v>
      </c>
      <c r="G24" s="126" t="s" ph="1">
        <v>154</v>
      </c>
      <c r="H24" s="127" ph="1">
        <v>131</v>
      </c>
    </row>
    <row r="25" spans="1:8" ht="20.25" customHeight="1">
      <c r="A25" s="128" t="s" ph="1">
        <v>464</v>
      </c>
      <c r="B25" s="130" ph="1">
        <v>0</v>
      </c>
      <c r="C25" s="126" t="s" ph="1">
        <v>465</v>
      </c>
      <c r="D25" s="12" ph="1">
        <v>19</v>
      </c>
      <c r="E25" s="126" t="s" ph="1">
        <v>466</v>
      </c>
      <c r="F25" s="12" ph="1">
        <v>12</v>
      </c>
      <c r="G25" s="126" t="s" ph="1">
        <v>252</v>
      </c>
      <c r="H25" s="127" ph="1">
        <v>3</v>
      </c>
    </row>
    <row r="26" spans="1:8" ht="20.25" customHeight="1">
      <c r="A26" s="128" t="s" ph="1">
        <v>165</v>
      </c>
      <c r="B26" s="130" ph="1">
        <v>0</v>
      </c>
      <c r="C26" s="126" t="s" ph="1">
        <v>161</v>
      </c>
      <c r="D26" s="12" ph="1">
        <v>34</v>
      </c>
      <c r="E26" s="126" t="s" ph="1">
        <v>162</v>
      </c>
      <c r="F26" s="12" ph="1">
        <v>0</v>
      </c>
      <c r="G26" s="126" t="s" ph="1">
        <v>467</v>
      </c>
      <c r="H26" s="127" ph="1">
        <v>0</v>
      </c>
    </row>
    <row r="27" spans="1:8" ht="20.25" customHeight="1">
      <c r="A27" s="128" t="s" ph="1">
        <v>167</v>
      </c>
      <c r="B27" s="130" ph="1">
        <v>14091</v>
      </c>
      <c r="C27" s="126" t="s" ph="1">
        <v>163</v>
      </c>
      <c r="D27" s="12" ph="1">
        <v>0</v>
      </c>
      <c r="E27" s="126" t="s" ph="1">
        <v>164</v>
      </c>
      <c r="F27" s="12" ph="1">
        <v>381</v>
      </c>
      <c r="G27" s="126" t="s" ph="1">
        <v>159</v>
      </c>
      <c r="H27" s="127" ph="1">
        <v>20</v>
      </c>
    </row>
    <row r="28" spans="1:8" ht="20.25" customHeight="1">
      <c r="A28" s="128" t="s" ph="1">
        <v>170</v>
      </c>
      <c r="B28" s="130" ph="1">
        <v>0</v>
      </c>
      <c r="C28" s="126" t="s" ph="1">
        <v>166</v>
      </c>
      <c r="D28" s="12" ph="1">
        <v>1595</v>
      </c>
      <c r="E28" s="126" t="s" ph="1">
        <v>468</v>
      </c>
      <c r="F28" s="12" ph="1">
        <v>61</v>
      </c>
      <c r="G28" s="131" t="s" ph="1">
        <v>469</v>
      </c>
      <c r="H28" s="127" ph="1">
        <v>285</v>
      </c>
    </row>
    <row r="29" spans="1:8" ht="20.25" customHeight="1">
      <c r="A29" s="128" t="s" ph="1">
        <v>173</v>
      </c>
      <c r="B29" s="130" ph="1">
        <v>38</v>
      </c>
      <c r="C29" s="126" t="s" ph="1">
        <v>168</v>
      </c>
      <c r="D29" s="12" ph="1">
        <v>1275</v>
      </c>
      <c r="E29" s="126" t="s" ph="1">
        <v>169</v>
      </c>
      <c r="F29" s="12" ph="1">
        <v>2</v>
      </c>
      <c r="G29" s="131" t="s" ph="1">
        <v>256</v>
      </c>
      <c r="H29" s="127" ph="1">
        <v>7</v>
      </c>
    </row>
    <row r="30" spans="1:8" ht="20.25" customHeight="1">
      <c r="A30" s="128" t="s" ph="1">
        <v>470</v>
      </c>
      <c r="B30" s="130" ph="1">
        <v>0</v>
      </c>
      <c r="C30" s="126" t="s" ph="1">
        <v>171</v>
      </c>
      <c r="D30" s="12" ph="1">
        <v>756</v>
      </c>
      <c r="E30" s="126" t="s" ph="1">
        <v>172</v>
      </c>
      <c r="F30" s="12" ph="1">
        <v>1056</v>
      </c>
      <c r="G30" s="126" t="s" ph="1">
        <v>221</v>
      </c>
      <c r="H30" s="127" ph="1">
        <v>1994</v>
      </c>
    </row>
    <row r="31" spans="1:8" ht="20.25" customHeight="1">
      <c r="A31" s="128" t="s" ph="1">
        <v>471</v>
      </c>
      <c r="B31" s="130" ph="1">
        <v>0</v>
      </c>
      <c r="C31" s="126" t="s" ph="1">
        <v>174</v>
      </c>
      <c r="D31" s="12" ph="1">
        <v>2</v>
      </c>
      <c r="E31" s="126" t="s" ph="1">
        <v>259</v>
      </c>
      <c r="F31" s="12" ph="1">
        <v>5</v>
      </c>
      <c r="G31" s="126" t="s" ph="1">
        <v>222</v>
      </c>
      <c r="H31" s="127" ph="1">
        <v>5104</v>
      </c>
    </row>
    <row r="32" spans="1:8" ht="20.25" customHeight="1">
      <c r="A32" s="128" t="s" ph="1">
        <v>443</v>
      </c>
      <c r="B32" s="130" ph="1">
        <v>1370</v>
      </c>
      <c r="C32" s="126" t="s" ph="1">
        <v>175</v>
      </c>
      <c r="D32" s="12" ph="1">
        <v>133</v>
      </c>
      <c r="E32" s="126" t="s" ph="1">
        <v>220</v>
      </c>
      <c r="F32" s="12" ph="1">
        <v>7</v>
      </c>
      <c r="G32" s="126" t="s" ph="1">
        <v>223</v>
      </c>
      <c r="H32" s="127" ph="1">
        <v>126</v>
      </c>
    </row>
    <row r="33" spans="1:8" ht="20.25" customHeight="1">
      <c r="A33" s="128" t="s" ph="1">
        <v>177</v>
      </c>
      <c r="B33" s="130" ph="1">
        <v>39</v>
      </c>
      <c r="C33" s="126" t="s" ph="1">
        <v>176</v>
      </c>
      <c r="D33" s="12" ph="1">
        <v>63</v>
      </c>
      <c r="E33" s="126" t="s" ph="1">
        <v>472</v>
      </c>
      <c r="F33" s="12" ph="1">
        <v>2</v>
      </c>
      <c r="G33" s="126" t="s" ph="1">
        <v>473</v>
      </c>
      <c r="H33" s="127" ph="1">
        <v>14</v>
      </c>
    </row>
    <row r="34" spans="1:8" ht="20.25" customHeight="1">
      <c r="A34" s="128" t="s" ph="1">
        <v>180</v>
      </c>
      <c r="B34" s="130" ph="1">
        <v>1052</v>
      </c>
      <c r="C34" s="126" t="s" ph="1">
        <v>178</v>
      </c>
      <c r="D34" s="12" ph="1">
        <v>152</v>
      </c>
      <c r="E34" s="126" t="s" ph="1">
        <v>474</v>
      </c>
      <c r="F34" s="12" ph="1">
        <v>287</v>
      </c>
      <c r="G34" s="126" t="s" ph="1">
        <v>264</v>
      </c>
      <c r="H34" s="127" ph="1">
        <v>16</v>
      </c>
    </row>
    <row r="35" spans="1:8" ht="20.25" customHeight="1">
      <c r="A35" s="128" t="s" ph="1">
        <v>475</v>
      </c>
      <c r="B35" s="130" ph="1">
        <v>1</v>
      </c>
      <c r="C35" s="131" t="s" ph="1">
        <v>476</v>
      </c>
      <c r="D35" s="12" ph="1">
        <v>11</v>
      </c>
      <c r="E35" s="126" t="s" ph="1">
        <v>179</v>
      </c>
      <c r="F35" s="12" ph="1">
        <v>7850</v>
      </c>
      <c r="G35" s="126" t="s" ph="1">
        <v>477</v>
      </c>
      <c r="H35" s="127" ph="1">
        <v>0</v>
      </c>
    </row>
    <row r="36" spans="1:8" ht="20.25" customHeight="1">
      <c r="A36" s="132" t="s" ph="1">
        <v>183</v>
      </c>
      <c r="B36" s="130" ph="1">
        <v>0</v>
      </c>
      <c r="C36" s="126" t="s" ph="1">
        <v>439</v>
      </c>
      <c r="D36" s="12" ph="1">
        <v>8</v>
      </c>
      <c r="E36" s="126" t="s" ph="1">
        <v>181</v>
      </c>
      <c r="F36" s="12" ph="1">
        <v>14670</v>
      </c>
      <c r="G36" s="126" t="s" ph="1">
        <v>478</v>
      </c>
      <c r="H36" s="127" ph="1">
        <v>0</v>
      </c>
    </row>
    <row r="37" spans="1:8" ht="20.25" customHeight="1">
      <c r="A37" s="128" t="s" ph="1">
        <v>479</v>
      </c>
      <c r="B37" s="130" ph="1">
        <v>0</v>
      </c>
      <c r="C37" s="126" t="s" ph="1">
        <v>480</v>
      </c>
      <c r="D37" s="12" ph="1">
        <v>10</v>
      </c>
      <c r="E37" s="126" t="s" ph="1">
        <v>182</v>
      </c>
      <c r="F37" s="12" ph="1">
        <v>48</v>
      </c>
      <c r="G37" s="126" t="s" ph="1">
        <v>481</v>
      </c>
      <c r="H37" s="127" ph="1">
        <v>25</v>
      </c>
    </row>
    <row r="38" spans="1:8" ht="20.25" customHeight="1">
      <c r="A38" s="128" t="s" ph="1">
        <v>186</v>
      </c>
      <c r="B38" s="130" ph="1">
        <v>33</v>
      </c>
      <c r="C38" s="126" t="s" ph="1">
        <v>185</v>
      </c>
      <c r="D38" s="12" ph="1">
        <v>4</v>
      </c>
      <c r="E38" s="126" t="s" ph="1">
        <v>184</v>
      </c>
      <c r="F38" s="12" ph="1">
        <v>46</v>
      </c>
      <c r="G38" s="126" t="s" ph="1">
        <v>442</v>
      </c>
      <c r="H38" s="127" ph="1">
        <v>3377</v>
      </c>
    </row>
    <row r="39" spans="1:8" ht="20.25" customHeight="1">
      <c r="A39" s="128" t="s" ph="1">
        <v>190</v>
      </c>
      <c r="B39" s="130" ph="1">
        <v>34071</v>
      </c>
      <c r="C39" s="126" t="s" ph="1">
        <v>187</v>
      </c>
      <c r="D39" s="12" ph="1">
        <v>26</v>
      </c>
      <c r="E39" s="126" t="s" ph="1">
        <v>482</v>
      </c>
      <c r="F39" s="12" ph="1">
        <v>0</v>
      </c>
      <c r="G39" s="126" t="s" ph="1">
        <v>189</v>
      </c>
      <c r="H39" s="127" ph="1">
        <v>0</v>
      </c>
    </row>
    <row r="40" spans="1:8" ht="20.25" customHeight="1">
      <c r="A40" s="128" t="s" ph="1">
        <v>192</v>
      </c>
      <c r="B40" s="130" ph="1">
        <v>440</v>
      </c>
      <c r="C40" s="126" t="s" ph="1">
        <v>191</v>
      </c>
      <c r="D40" s="12" ph="1">
        <v>0</v>
      </c>
      <c r="E40" s="126" t="s" ph="1">
        <v>188</v>
      </c>
      <c r="F40" s="12" ph="1">
        <v>306</v>
      </c>
      <c r="G40" s="126" t="s" ph="1">
        <v>273</v>
      </c>
      <c r="H40" s="127" ph="1">
        <v>5</v>
      </c>
    </row>
    <row r="41" spans="1:8" ht="20.25" customHeight="1">
      <c r="A41" s="128" t="s" ph="1">
        <v>194</v>
      </c>
      <c r="B41" s="130" ph="1">
        <v>0</v>
      </c>
      <c r="C41" s="126" t="s" ph="1">
        <v>483</v>
      </c>
      <c r="D41" s="12" ph="1">
        <v>34490</v>
      </c>
      <c r="E41" s="126" t="s" ph="1">
        <v>274</v>
      </c>
      <c r="F41" s="12" ph="1">
        <v>493</v>
      </c>
      <c r="G41" s="133" t="s" ph="1">
        <v>484</v>
      </c>
      <c r="H41" s="127" ph="1">
        <v>2</v>
      </c>
    </row>
    <row r="42" spans="1:8" ht="20.25" customHeight="1">
      <c r="A42" s="128" t="s" ph="1">
        <v>485</v>
      </c>
      <c r="B42" s="130" ph="1">
        <v>2</v>
      </c>
      <c r="C42" s="126" t="s" ph="1">
        <v>486</v>
      </c>
      <c r="D42" s="12" ph="1">
        <v>0</v>
      </c>
      <c r="E42" s="126" t="s" ph="1">
        <v>193</v>
      </c>
      <c r="F42" s="12" ph="1">
        <v>2</v>
      </c>
      <c r="G42" s="126" t="s" ph="1">
        <v>195</v>
      </c>
      <c r="H42" s="127" ph="1">
        <v>10</v>
      </c>
    </row>
    <row r="43" spans="1:8" ht="20.25" customHeight="1">
      <c r="A43" s="128" t="s" ph="1">
        <v>487</v>
      </c>
      <c r="B43" s="130" ph="1">
        <v>31</v>
      </c>
      <c r="C43" s="126" t="s" ph="1">
        <v>278</v>
      </c>
      <c r="D43" s="12" ph="1">
        <v>3</v>
      </c>
      <c r="E43" s="134" t="s" ph="1">
        <v>488</v>
      </c>
      <c r="F43" s="12" ph="1">
        <v>5</v>
      </c>
      <c r="G43" s="126" t="s" ph="1">
        <v>196</v>
      </c>
      <c r="H43" s="127" ph="1">
        <v>16</v>
      </c>
    </row>
    <row r="44" spans="1:8" ht="20.25" customHeight="1">
      <c r="A44" s="128" t="s" ph="1">
        <v>489</v>
      </c>
      <c r="B44" s="130" ph="1">
        <v>26</v>
      </c>
      <c r="C44" s="126" t="s" ph="1">
        <v>197</v>
      </c>
      <c r="D44" s="12" ph="1">
        <v>1100</v>
      </c>
      <c r="E44" s="126" t="s" ph="1">
        <v>490</v>
      </c>
      <c r="F44" s="12" ph="1">
        <v>1</v>
      </c>
      <c r="G44" s="131" t="s" ph="1">
        <v>198</v>
      </c>
      <c r="H44" s="127" ph="1">
        <v>210</v>
      </c>
    </row>
    <row r="45" spans="1:8" ht="20.25" customHeight="1">
      <c r="A45" s="128" t="s" ph="1">
        <v>199</v>
      </c>
      <c r="B45" s="130" ph="1">
        <v>7</v>
      </c>
      <c r="C45" s="126" t="s" ph="1">
        <v>491</v>
      </c>
      <c r="D45" s="12" ph="1">
        <v>1</v>
      </c>
      <c r="E45" s="126" t="s" ph="1">
        <v>282</v>
      </c>
      <c r="F45" s="12" ph="1">
        <v>0</v>
      </c>
      <c r="G45" s="126" t="s" ph="1">
        <v>492</v>
      </c>
      <c r="H45" s="127" ph="1">
        <v>0</v>
      </c>
    </row>
    <row r="46" spans="1:8" ht="20.25" customHeight="1">
      <c r="A46" s="128" t="s" ph="1">
        <v>200</v>
      </c>
      <c r="B46" s="130" ph="1">
        <v>9</v>
      </c>
      <c r="C46" s="126" t="s" ph="1">
        <v>201</v>
      </c>
      <c r="D46" s="12" ph="1">
        <v>12</v>
      </c>
      <c r="E46" s="126" t="s" ph="1">
        <v>493</v>
      </c>
      <c r="F46" s="12" ph="1">
        <v>0</v>
      </c>
      <c r="G46" s="131" t="s" ph="1">
        <v>494</v>
      </c>
      <c r="H46" s="127" ph="1">
        <v>1</v>
      </c>
    </row>
    <row r="47" spans="1:8" ht="20.25" customHeight="1">
      <c r="A47" s="128" t="s" ph="1">
        <v>495</v>
      </c>
      <c r="B47" s="130" ph="1">
        <v>4</v>
      </c>
      <c r="C47" s="126" t="s" ph="1">
        <v>203</v>
      </c>
      <c r="D47" s="12" ph="1">
        <v>5</v>
      </c>
      <c r="E47" s="126" t="s" ph="1">
        <v>496</v>
      </c>
      <c r="F47" s="12" ph="1">
        <v>124</v>
      </c>
      <c r="G47" s="126" ph="1"/>
      <c r="H47" s="127" ph="1">
        <v>0</v>
      </c>
    </row>
    <row r="48" spans="1:8" ht="20.25" customHeight="1">
      <c r="A48" s="128" t="s" ph="1">
        <v>497</v>
      </c>
      <c r="B48" s="130" ph="1">
        <v>22</v>
      </c>
      <c r="C48" s="126" t="s" ph="1">
        <v>204</v>
      </c>
      <c r="D48" s="12" ph="1">
        <v>1</v>
      </c>
      <c r="E48" s="126" t="s" ph="1">
        <v>202</v>
      </c>
      <c r="F48" s="12" ph="1">
        <v>24</v>
      </c>
      <c r="G48" s="135" ph="1"/>
      <c r="H48" s="127" ph="1">
        <v>0</v>
      </c>
    </row>
    <row r="49" spans="1:8" ht="20.25" customHeight="1">
      <c r="A49" s="128" t="s" ph="1">
        <v>205</v>
      </c>
      <c r="B49" s="130" ph="1">
        <v>146</v>
      </c>
      <c r="C49" s="126" t="s" ph="1">
        <v>206</v>
      </c>
      <c r="D49" s="12" ph="1">
        <v>4</v>
      </c>
      <c r="E49" s="126" t="s" ph="1">
        <v>498</v>
      </c>
      <c r="F49" s="12" ph="1">
        <v>0</v>
      </c>
      <c r="G49" s="136" ph="1"/>
      <c r="H49" s="127" ph="1">
        <v>0</v>
      </c>
    </row>
    <row r="50" spans="1:8" ht="20.25" customHeight="1">
      <c r="A50" s="128" t="s" ph="1">
        <v>499</v>
      </c>
      <c r="B50" s="130" ph="1">
        <v>1</v>
      </c>
      <c r="C50" s="126" t="s" ph="1">
        <v>289</v>
      </c>
      <c r="D50" s="12" ph="1">
        <v>2</v>
      </c>
      <c r="E50" s="126" t="s" ph="1">
        <v>500</v>
      </c>
      <c r="F50" s="12" ph="1">
        <v>0</v>
      </c>
      <c r="G50" s="136" ph="1"/>
      <c r="H50" s="127" ph="1">
        <v>0</v>
      </c>
    </row>
    <row r="51" spans="1:8" ht="19.5" customHeight="1">
      <c r="A51" s="128" t="s" ph="1">
        <v>208</v>
      </c>
      <c r="B51" s="130" ph="1">
        <v>1</v>
      </c>
      <c r="C51" s="126" t="s" ph="1">
        <v>209</v>
      </c>
      <c r="D51" s="13" ph="1">
        <v>17</v>
      </c>
      <c r="E51" s="126" t="s" ph="1">
        <v>207</v>
      </c>
      <c r="F51" s="12" ph="1">
        <v>232</v>
      </c>
      <c r="G51" s="136" ph="1"/>
      <c r="H51" s="127" ph="1">
        <v>0</v>
      </c>
    </row>
    <row r="52" spans="1:8" ht="19.5" customHeight="1" thickBot="1">
      <c r="A52" s="137" t="s" ph="1">
        <v>291</v>
      </c>
      <c r="B52" s="138" ph="1">
        <v>126</v>
      </c>
      <c r="C52" s="139" t="s" ph="1">
        <v>292</v>
      </c>
      <c r="D52" s="14" ph="1">
        <v>2</v>
      </c>
      <c r="E52" s="139" t="s" ph="1">
        <v>501</v>
      </c>
      <c r="F52" s="140" ph="1">
        <v>9</v>
      </c>
      <c r="G52" s="141" ph="1"/>
      <c r="H52" s="142" ph="1">
        <v>0</v>
      </c>
    </row>
  </sheetData>
  <phoneticPr fontId="2" type="Hiragana"/>
  <pageMargins left="0.70866141732283472" right="0.39370078740157483" top="0.98425196850393704" bottom="0.39370078740157483" header="0.51181102362204722" footer="0.51181102362204722"/>
  <pageSetup paperSize="9" scale="70" orientation="portrait" horizontalDpi="4294967292" verticalDpi="4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P61"/>
  <sheetViews>
    <sheetView topLeftCell="A13" zoomScaleNormal="100" zoomScaleSheetLayoutView="75" workbookViewId="0">
      <selection activeCell="N2" sqref="N2"/>
    </sheetView>
  </sheetViews>
  <sheetFormatPr defaultRowHeight="13.5"/>
  <cols>
    <col min="1" max="1" width="10" customWidth="1"/>
    <col min="2" max="2" width="7.75" customWidth="1"/>
    <col min="3" max="3" width="6.75" customWidth="1"/>
    <col min="5" max="6" width="6.75" customWidth="1"/>
    <col min="7" max="9" width="5.75" customWidth="1"/>
    <col min="10" max="10" width="6" customWidth="1"/>
    <col min="11" max="12" width="5.75" customWidth="1"/>
    <col min="13" max="13" width="7.5" customWidth="1"/>
    <col min="14" max="14" width="5.75" customWidth="1"/>
    <col min="15" max="15" width="7.75" customWidth="1"/>
    <col min="16" max="17" width="7.5" customWidth="1"/>
  </cols>
  <sheetData>
    <row r="1" spans="1:16" ht="16.5" customHeight="1">
      <c r="A1" s="16" t="s">
        <v>576</v>
      </c>
    </row>
    <row r="2" spans="1:16" ht="16.5" customHeight="1" thickBot="1">
      <c r="A2" s="16"/>
      <c r="K2" s="4"/>
      <c r="L2" s="15"/>
      <c r="N2" s="4"/>
      <c r="O2" s="15" t="s">
        <v>810</v>
      </c>
      <c r="P2" t="s">
        <v>813</v>
      </c>
    </row>
    <row r="3" spans="1:16" ht="16.5" customHeight="1">
      <c r="A3" s="9"/>
      <c r="B3" s="43" t="s">
        <v>504</v>
      </c>
      <c r="C3" s="108" t="s">
        <v>505</v>
      </c>
      <c r="D3" s="39"/>
      <c r="E3" s="40"/>
      <c r="F3" s="39"/>
      <c r="G3" s="40"/>
      <c r="H3" s="39"/>
      <c r="I3" s="40"/>
      <c r="J3" s="39"/>
      <c r="K3" s="40"/>
      <c r="L3" s="40"/>
      <c r="M3" s="40"/>
      <c r="N3" s="39"/>
      <c r="O3" s="40"/>
      <c r="P3" s="109" t="s">
        <v>506</v>
      </c>
    </row>
    <row r="4" spans="1:16" ht="16.5" customHeight="1" thickBot="1">
      <c r="A4" s="10"/>
      <c r="B4" s="33" t="s">
        <v>299</v>
      </c>
      <c r="C4" s="110" t="s">
        <v>507</v>
      </c>
      <c r="D4" s="41" t="s">
        <v>300</v>
      </c>
      <c r="E4" s="42" t="s">
        <v>508</v>
      </c>
      <c r="F4" s="41" t="s">
        <v>509</v>
      </c>
      <c r="G4" s="42" t="s">
        <v>510</v>
      </c>
      <c r="H4" s="41" t="s">
        <v>511</v>
      </c>
      <c r="I4" s="42" t="s">
        <v>512</v>
      </c>
      <c r="J4" s="41" t="s">
        <v>513</v>
      </c>
      <c r="K4" s="42" t="s">
        <v>514</v>
      </c>
      <c r="L4" s="42" t="s">
        <v>515</v>
      </c>
      <c r="M4" s="41" t="s">
        <v>516</v>
      </c>
      <c r="N4" s="143" t="s">
        <v>517</v>
      </c>
      <c r="O4" s="42" t="s">
        <v>518</v>
      </c>
      <c r="P4" s="44" t="s">
        <v>519</v>
      </c>
    </row>
    <row r="5" spans="1:16" ht="16.5" customHeight="1" thickBot="1">
      <c r="A5" s="34" t="s">
        <v>520</v>
      </c>
      <c r="B5" s="6">
        <f>SUM(C5:P5)</f>
        <v>135104</v>
      </c>
      <c r="C5" s="7">
        <f t="shared" ref="C5:P5" si="0">C6+C25+SUM(C26:C60)</f>
        <v>34421</v>
      </c>
      <c r="D5" s="7">
        <f t="shared" si="0"/>
        <v>31186</v>
      </c>
      <c r="E5" s="7">
        <f t="shared" si="0"/>
        <v>13888</v>
      </c>
      <c r="F5" s="7">
        <f t="shared" si="0"/>
        <v>13608</v>
      </c>
      <c r="G5" s="7">
        <f t="shared" si="0"/>
        <v>7533</v>
      </c>
      <c r="H5" s="7">
        <f t="shared" si="0"/>
        <v>4978</v>
      </c>
      <c r="I5" s="7">
        <f t="shared" si="0"/>
        <v>3774</v>
      </c>
      <c r="J5" s="7">
        <f t="shared" si="0"/>
        <v>3116</v>
      </c>
      <c r="K5" s="7">
        <f t="shared" si="0"/>
        <v>1798</v>
      </c>
      <c r="L5" s="7">
        <f t="shared" si="0"/>
        <v>1380</v>
      </c>
      <c r="M5" s="7">
        <f t="shared" si="0"/>
        <v>1340</v>
      </c>
      <c r="N5" s="7">
        <f t="shared" si="0"/>
        <v>1282</v>
      </c>
      <c r="O5" s="7">
        <f t="shared" si="0"/>
        <v>1068</v>
      </c>
      <c r="P5" s="104">
        <f t="shared" si="0"/>
        <v>15732</v>
      </c>
    </row>
    <row r="6" spans="1:16" ht="16.5" customHeight="1" thickBot="1">
      <c r="A6" s="17" t="s">
        <v>521</v>
      </c>
      <c r="B6" s="6">
        <f>SUM(C6:P6)</f>
        <v>60257</v>
      </c>
      <c r="C6" s="7">
        <f>SUM(C7:C24)</f>
        <v>16024</v>
      </c>
      <c r="D6" s="7">
        <f t="shared" ref="D6:P6" si="1">SUM(D7:D24)</f>
        <v>19001</v>
      </c>
      <c r="E6" s="7">
        <f t="shared" si="1"/>
        <v>4038</v>
      </c>
      <c r="F6" s="7">
        <f t="shared" si="1"/>
        <v>5358</v>
      </c>
      <c r="G6" s="7">
        <f t="shared" si="1"/>
        <v>1641</v>
      </c>
      <c r="H6" s="7">
        <f t="shared" si="1"/>
        <v>2542</v>
      </c>
      <c r="I6" s="7">
        <f t="shared" si="1"/>
        <v>1086</v>
      </c>
      <c r="J6" s="7">
        <f t="shared" si="1"/>
        <v>1104</v>
      </c>
      <c r="K6" s="7">
        <f t="shared" si="1"/>
        <v>1053</v>
      </c>
      <c r="L6" s="7">
        <f t="shared" si="1"/>
        <v>531</v>
      </c>
      <c r="M6" s="7">
        <f t="shared" si="1"/>
        <v>476</v>
      </c>
      <c r="N6" s="7">
        <f t="shared" si="1"/>
        <v>343</v>
      </c>
      <c r="O6" s="7">
        <f t="shared" si="1"/>
        <v>81</v>
      </c>
      <c r="P6" s="104">
        <f t="shared" si="1"/>
        <v>6979</v>
      </c>
    </row>
    <row r="7" spans="1:16" ht="16.5" customHeight="1">
      <c r="A7" s="35" t="s">
        <v>522</v>
      </c>
      <c r="B7" s="144">
        <f>SUM(C7:P7)</f>
        <v>6788</v>
      </c>
      <c r="C7" s="112">
        <v>1997</v>
      </c>
      <c r="D7" s="23">
        <v>1168</v>
      </c>
      <c r="E7" s="23">
        <v>1454</v>
      </c>
      <c r="F7" s="23">
        <v>659</v>
      </c>
      <c r="G7" s="23">
        <v>517</v>
      </c>
      <c r="H7" s="23">
        <v>109</v>
      </c>
      <c r="I7" s="22">
        <v>79</v>
      </c>
      <c r="J7" s="22">
        <v>30</v>
      </c>
      <c r="K7" s="22">
        <v>32</v>
      </c>
      <c r="L7" s="22">
        <v>15</v>
      </c>
      <c r="M7" s="22">
        <v>56</v>
      </c>
      <c r="N7" s="23">
        <v>2</v>
      </c>
      <c r="O7" s="23">
        <v>1</v>
      </c>
      <c r="P7" s="145">
        <v>669</v>
      </c>
    </row>
    <row r="8" spans="1:16" ht="16.5" customHeight="1">
      <c r="A8" s="36" t="s">
        <v>523</v>
      </c>
      <c r="B8" s="24">
        <f t="shared" ref="B8:B60" si="2">SUM(C8:P8)</f>
        <v>3407</v>
      </c>
      <c r="C8" s="105">
        <v>1192</v>
      </c>
      <c r="D8" s="26">
        <v>1184</v>
      </c>
      <c r="E8" s="26">
        <v>63</v>
      </c>
      <c r="F8" s="26">
        <v>279</v>
      </c>
      <c r="G8" s="26">
        <v>53</v>
      </c>
      <c r="H8" s="26">
        <v>124</v>
      </c>
      <c r="I8" s="25">
        <v>54</v>
      </c>
      <c r="J8" s="25">
        <v>16</v>
      </c>
      <c r="K8" s="25">
        <v>56</v>
      </c>
      <c r="L8" s="25">
        <v>31</v>
      </c>
      <c r="M8" s="25">
        <v>14</v>
      </c>
      <c r="N8" s="26">
        <v>9</v>
      </c>
      <c r="O8" s="26">
        <v>2</v>
      </c>
      <c r="P8" s="146">
        <v>330</v>
      </c>
    </row>
    <row r="9" spans="1:16" ht="16.5" customHeight="1">
      <c r="A9" s="36" t="s">
        <v>524</v>
      </c>
      <c r="B9" s="24">
        <f t="shared" si="2"/>
        <v>2340</v>
      </c>
      <c r="C9" s="105">
        <v>686</v>
      </c>
      <c r="D9" s="26">
        <v>958</v>
      </c>
      <c r="E9" s="26">
        <v>24</v>
      </c>
      <c r="F9" s="26">
        <v>249</v>
      </c>
      <c r="G9" s="26">
        <v>59</v>
      </c>
      <c r="H9" s="26">
        <v>56</v>
      </c>
      <c r="I9" s="25">
        <v>35</v>
      </c>
      <c r="J9" s="25">
        <v>1</v>
      </c>
      <c r="K9" s="25">
        <v>29</v>
      </c>
      <c r="L9" s="25">
        <v>6</v>
      </c>
      <c r="M9" s="25">
        <v>14</v>
      </c>
      <c r="N9" s="26">
        <v>0</v>
      </c>
      <c r="O9" s="26">
        <v>0</v>
      </c>
      <c r="P9" s="146">
        <v>223</v>
      </c>
    </row>
    <row r="10" spans="1:16" ht="16.5" customHeight="1">
      <c r="A10" s="36" t="s">
        <v>525</v>
      </c>
      <c r="B10" s="24">
        <f t="shared" si="2"/>
        <v>12878</v>
      </c>
      <c r="C10" s="105">
        <v>2849</v>
      </c>
      <c r="D10" s="26">
        <v>5238</v>
      </c>
      <c r="E10" s="26">
        <v>86</v>
      </c>
      <c r="F10" s="26">
        <v>860</v>
      </c>
      <c r="G10" s="26">
        <v>42</v>
      </c>
      <c r="H10" s="26">
        <v>989</v>
      </c>
      <c r="I10" s="25">
        <v>216</v>
      </c>
      <c r="J10" s="25">
        <v>19</v>
      </c>
      <c r="K10" s="25">
        <v>527</v>
      </c>
      <c r="L10" s="25">
        <v>161</v>
      </c>
      <c r="M10" s="25">
        <v>39</v>
      </c>
      <c r="N10" s="26">
        <v>35</v>
      </c>
      <c r="O10" s="26">
        <v>1</v>
      </c>
      <c r="P10" s="146">
        <v>1816</v>
      </c>
    </row>
    <row r="11" spans="1:16" ht="16.5" customHeight="1">
      <c r="A11" s="36" t="s">
        <v>526</v>
      </c>
      <c r="B11" s="24">
        <f t="shared" si="2"/>
        <v>5623</v>
      </c>
      <c r="C11" s="105">
        <v>2163</v>
      </c>
      <c r="D11" s="26">
        <v>1821</v>
      </c>
      <c r="E11" s="26">
        <v>45</v>
      </c>
      <c r="F11" s="26">
        <v>696</v>
      </c>
      <c r="G11" s="26">
        <v>57</v>
      </c>
      <c r="H11" s="26">
        <v>107</v>
      </c>
      <c r="I11" s="25">
        <v>183</v>
      </c>
      <c r="J11" s="25">
        <v>23</v>
      </c>
      <c r="K11" s="25">
        <v>54</v>
      </c>
      <c r="L11" s="25">
        <v>32</v>
      </c>
      <c r="M11" s="25">
        <v>35</v>
      </c>
      <c r="N11" s="26">
        <v>6</v>
      </c>
      <c r="O11" s="26">
        <v>2</v>
      </c>
      <c r="P11" s="146">
        <v>399</v>
      </c>
    </row>
    <row r="12" spans="1:16" ht="16.5" customHeight="1">
      <c r="A12" s="36" t="s">
        <v>527</v>
      </c>
      <c r="B12" s="24">
        <f t="shared" si="2"/>
        <v>1898</v>
      </c>
      <c r="C12" s="105">
        <v>599</v>
      </c>
      <c r="D12" s="26">
        <v>592</v>
      </c>
      <c r="E12" s="26">
        <v>80</v>
      </c>
      <c r="F12" s="26">
        <v>209</v>
      </c>
      <c r="G12" s="26">
        <v>31</v>
      </c>
      <c r="H12" s="26">
        <v>75</v>
      </c>
      <c r="I12" s="25">
        <v>54</v>
      </c>
      <c r="J12" s="25">
        <v>31</v>
      </c>
      <c r="K12" s="25">
        <v>18</v>
      </c>
      <c r="L12" s="25">
        <v>12</v>
      </c>
      <c r="M12" s="25">
        <v>17</v>
      </c>
      <c r="N12" s="26">
        <v>4</v>
      </c>
      <c r="O12" s="26">
        <v>1</v>
      </c>
      <c r="P12" s="146">
        <v>175</v>
      </c>
    </row>
    <row r="13" spans="1:16" ht="16.5" customHeight="1">
      <c r="A13" s="36" t="s">
        <v>528</v>
      </c>
      <c r="B13" s="24">
        <f t="shared" si="2"/>
        <v>2825</v>
      </c>
      <c r="C13" s="105">
        <v>905</v>
      </c>
      <c r="D13" s="26">
        <v>1162</v>
      </c>
      <c r="E13" s="26">
        <v>23</v>
      </c>
      <c r="F13" s="26">
        <v>235</v>
      </c>
      <c r="G13" s="26">
        <v>4</v>
      </c>
      <c r="H13" s="26">
        <v>76</v>
      </c>
      <c r="I13" s="25">
        <v>46</v>
      </c>
      <c r="J13" s="25">
        <v>24</v>
      </c>
      <c r="K13" s="25">
        <v>31</v>
      </c>
      <c r="L13" s="25">
        <v>20</v>
      </c>
      <c r="M13" s="25">
        <v>42</v>
      </c>
      <c r="N13" s="26">
        <v>8</v>
      </c>
      <c r="O13" s="26">
        <v>4</v>
      </c>
      <c r="P13" s="146">
        <v>245</v>
      </c>
    </row>
    <row r="14" spans="1:16" ht="16.5" customHeight="1">
      <c r="A14" s="36" t="s">
        <v>529</v>
      </c>
      <c r="B14" s="24">
        <f t="shared" si="2"/>
        <v>1866</v>
      </c>
      <c r="C14" s="105">
        <v>538</v>
      </c>
      <c r="D14" s="26">
        <v>612</v>
      </c>
      <c r="E14" s="26">
        <v>38</v>
      </c>
      <c r="F14" s="26">
        <v>186</v>
      </c>
      <c r="G14" s="26">
        <v>17</v>
      </c>
      <c r="H14" s="26">
        <v>70</v>
      </c>
      <c r="I14" s="25">
        <v>57</v>
      </c>
      <c r="J14" s="25">
        <v>16</v>
      </c>
      <c r="K14" s="25">
        <v>18</v>
      </c>
      <c r="L14" s="25">
        <v>8</v>
      </c>
      <c r="M14" s="25">
        <v>43</v>
      </c>
      <c r="N14" s="26">
        <v>79</v>
      </c>
      <c r="O14" s="26">
        <v>4</v>
      </c>
      <c r="P14" s="146">
        <v>180</v>
      </c>
    </row>
    <row r="15" spans="1:16" ht="16.5" customHeight="1">
      <c r="A15" s="36" t="s">
        <v>530</v>
      </c>
      <c r="B15" s="24">
        <f t="shared" si="2"/>
        <v>2850</v>
      </c>
      <c r="C15" s="105">
        <v>699</v>
      </c>
      <c r="D15" s="26">
        <v>875</v>
      </c>
      <c r="E15" s="26">
        <v>461</v>
      </c>
      <c r="F15" s="26">
        <v>205</v>
      </c>
      <c r="G15" s="26">
        <v>169</v>
      </c>
      <c r="H15" s="26">
        <v>97</v>
      </c>
      <c r="I15" s="25">
        <v>37</v>
      </c>
      <c r="J15" s="25">
        <v>8</v>
      </c>
      <c r="K15" s="25">
        <v>29</v>
      </c>
      <c r="L15" s="25">
        <v>17</v>
      </c>
      <c r="M15" s="25">
        <v>22</v>
      </c>
      <c r="N15" s="26">
        <v>4</v>
      </c>
      <c r="O15" s="26">
        <v>0</v>
      </c>
      <c r="P15" s="146">
        <v>227</v>
      </c>
    </row>
    <row r="16" spans="1:16" ht="16.5" customHeight="1">
      <c r="A16" s="36" t="s">
        <v>531</v>
      </c>
      <c r="B16" s="24">
        <f t="shared" si="2"/>
        <v>2426</v>
      </c>
      <c r="C16" s="105">
        <v>555</v>
      </c>
      <c r="D16" s="26">
        <v>600</v>
      </c>
      <c r="E16" s="26">
        <v>306</v>
      </c>
      <c r="F16" s="26">
        <v>196</v>
      </c>
      <c r="G16" s="26">
        <v>348</v>
      </c>
      <c r="H16" s="26">
        <v>105</v>
      </c>
      <c r="I16" s="25">
        <v>33</v>
      </c>
      <c r="J16" s="25">
        <v>33</v>
      </c>
      <c r="K16" s="25">
        <v>17</v>
      </c>
      <c r="L16" s="25">
        <v>10</v>
      </c>
      <c r="M16" s="25">
        <v>16</v>
      </c>
      <c r="N16" s="26">
        <v>0</v>
      </c>
      <c r="O16" s="26">
        <v>0</v>
      </c>
      <c r="P16" s="146">
        <v>207</v>
      </c>
    </row>
    <row r="17" spans="1:16" ht="16.5" customHeight="1">
      <c r="A17" s="36" t="s">
        <v>532</v>
      </c>
      <c r="B17" s="24">
        <f t="shared" si="2"/>
        <v>4216</v>
      </c>
      <c r="C17" s="105">
        <v>1133</v>
      </c>
      <c r="D17" s="26">
        <v>949</v>
      </c>
      <c r="E17" s="26">
        <v>266</v>
      </c>
      <c r="F17" s="26">
        <v>424</v>
      </c>
      <c r="G17" s="26">
        <v>81</v>
      </c>
      <c r="H17" s="26">
        <v>215</v>
      </c>
      <c r="I17" s="25">
        <v>67</v>
      </c>
      <c r="J17" s="25">
        <v>55</v>
      </c>
      <c r="K17" s="25">
        <v>85</v>
      </c>
      <c r="L17" s="25">
        <v>113</v>
      </c>
      <c r="M17" s="25">
        <v>62</v>
      </c>
      <c r="N17" s="26">
        <v>2</v>
      </c>
      <c r="O17" s="26">
        <v>3</v>
      </c>
      <c r="P17" s="146">
        <v>761</v>
      </c>
    </row>
    <row r="18" spans="1:16" ht="16.5" customHeight="1">
      <c r="A18" s="36" t="s">
        <v>533</v>
      </c>
      <c r="B18" s="24">
        <f t="shared" si="2"/>
        <v>1811</v>
      </c>
      <c r="C18" s="105">
        <v>323</v>
      </c>
      <c r="D18" s="26">
        <v>576</v>
      </c>
      <c r="E18" s="26">
        <v>297</v>
      </c>
      <c r="F18" s="26">
        <v>241</v>
      </c>
      <c r="G18" s="26">
        <v>52</v>
      </c>
      <c r="H18" s="26">
        <v>48</v>
      </c>
      <c r="I18" s="25">
        <v>13</v>
      </c>
      <c r="J18" s="25">
        <v>4</v>
      </c>
      <c r="K18" s="25">
        <v>13</v>
      </c>
      <c r="L18" s="25">
        <v>7</v>
      </c>
      <c r="M18" s="25">
        <v>15</v>
      </c>
      <c r="N18" s="26">
        <v>3</v>
      </c>
      <c r="O18" s="26">
        <v>6</v>
      </c>
      <c r="P18" s="146">
        <v>213</v>
      </c>
    </row>
    <row r="19" spans="1:16" ht="16.5" customHeight="1">
      <c r="A19" s="36" t="s">
        <v>534</v>
      </c>
      <c r="B19" s="24">
        <f t="shared" si="2"/>
        <v>2866</v>
      </c>
      <c r="C19" s="105">
        <v>691</v>
      </c>
      <c r="D19" s="26">
        <v>874</v>
      </c>
      <c r="E19" s="26">
        <v>59</v>
      </c>
      <c r="F19" s="26">
        <v>198</v>
      </c>
      <c r="G19" s="26">
        <v>24</v>
      </c>
      <c r="H19" s="26">
        <v>206</v>
      </c>
      <c r="I19" s="25">
        <v>49</v>
      </c>
      <c r="J19" s="25">
        <v>14</v>
      </c>
      <c r="K19" s="25">
        <v>60</v>
      </c>
      <c r="L19" s="25">
        <v>29</v>
      </c>
      <c r="M19" s="25">
        <v>27</v>
      </c>
      <c r="N19" s="26">
        <v>0</v>
      </c>
      <c r="O19" s="26">
        <v>2</v>
      </c>
      <c r="P19" s="146">
        <v>633</v>
      </c>
    </row>
    <row r="20" spans="1:16" ht="16.5" customHeight="1">
      <c r="A20" s="36" t="s">
        <v>535</v>
      </c>
      <c r="B20" s="24">
        <f t="shared" si="2"/>
        <v>2132</v>
      </c>
      <c r="C20" s="105">
        <v>494</v>
      </c>
      <c r="D20" s="26">
        <v>302</v>
      </c>
      <c r="E20" s="26">
        <v>327</v>
      </c>
      <c r="F20" s="26">
        <v>205</v>
      </c>
      <c r="G20" s="26">
        <v>39</v>
      </c>
      <c r="H20" s="26">
        <v>96</v>
      </c>
      <c r="I20" s="25">
        <v>47</v>
      </c>
      <c r="J20" s="25">
        <v>43</v>
      </c>
      <c r="K20" s="25">
        <v>20</v>
      </c>
      <c r="L20" s="25">
        <v>41</v>
      </c>
      <c r="M20" s="25">
        <v>19</v>
      </c>
      <c r="N20" s="26">
        <v>0</v>
      </c>
      <c r="O20" s="26">
        <v>1</v>
      </c>
      <c r="P20" s="146">
        <v>498</v>
      </c>
    </row>
    <row r="21" spans="1:16" ht="16.5" customHeight="1">
      <c r="A21" s="36" t="s">
        <v>536</v>
      </c>
      <c r="B21" s="24">
        <f t="shared" si="2"/>
        <v>2461</v>
      </c>
      <c r="C21" s="105">
        <v>530</v>
      </c>
      <c r="D21" s="26">
        <v>847</v>
      </c>
      <c r="E21" s="26">
        <v>361</v>
      </c>
      <c r="F21" s="26">
        <v>241</v>
      </c>
      <c r="G21" s="26">
        <v>50</v>
      </c>
      <c r="H21" s="26">
        <v>79</v>
      </c>
      <c r="I21" s="25">
        <v>37</v>
      </c>
      <c r="J21" s="25">
        <v>75</v>
      </c>
      <c r="K21" s="25">
        <v>25</v>
      </c>
      <c r="L21" s="25">
        <v>13</v>
      </c>
      <c r="M21" s="25">
        <v>11</v>
      </c>
      <c r="N21" s="26">
        <v>9</v>
      </c>
      <c r="O21" s="26">
        <v>6</v>
      </c>
      <c r="P21" s="146">
        <v>177</v>
      </c>
    </row>
    <row r="22" spans="1:16" ht="16.5" customHeight="1">
      <c r="A22" s="36" t="s">
        <v>537</v>
      </c>
      <c r="B22" s="24">
        <f t="shared" si="2"/>
        <v>808</v>
      </c>
      <c r="C22" s="105">
        <v>225</v>
      </c>
      <c r="D22" s="26">
        <v>217</v>
      </c>
      <c r="E22" s="26">
        <v>43</v>
      </c>
      <c r="F22" s="26">
        <v>73</v>
      </c>
      <c r="G22" s="26">
        <v>15</v>
      </c>
      <c r="H22" s="26">
        <v>41</v>
      </c>
      <c r="I22" s="25">
        <v>16</v>
      </c>
      <c r="J22" s="25">
        <v>63</v>
      </c>
      <c r="K22" s="25">
        <v>24</v>
      </c>
      <c r="L22" s="25">
        <v>8</v>
      </c>
      <c r="M22" s="25">
        <v>4</v>
      </c>
      <c r="N22" s="26">
        <v>1</v>
      </c>
      <c r="O22" s="26">
        <v>0</v>
      </c>
      <c r="P22" s="146">
        <v>78</v>
      </c>
    </row>
    <row r="23" spans="1:16" ht="16.5" customHeight="1">
      <c r="A23" s="36" t="s">
        <v>538</v>
      </c>
      <c r="B23" s="24">
        <f t="shared" si="2"/>
        <v>2055</v>
      </c>
      <c r="C23" s="105">
        <v>225</v>
      </c>
      <c r="D23" s="26">
        <v>741</v>
      </c>
      <c r="E23" s="26">
        <v>46</v>
      </c>
      <c r="F23" s="26">
        <v>102</v>
      </c>
      <c r="G23" s="26">
        <v>54</v>
      </c>
      <c r="H23" s="26">
        <v>30</v>
      </c>
      <c r="I23" s="25">
        <v>26</v>
      </c>
      <c r="J23" s="25">
        <v>536</v>
      </c>
      <c r="K23" s="25">
        <v>9</v>
      </c>
      <c r="L23" s="25">
        <v>8</v>
      </c>
      <c r="M23" s="25">
        <v>25</v>
      </c>
      <c r="N23" s="26">
        <v>139</v>
      </c>
      <c r="O23" s="26">
        <v>35</v>
      </c>
      <c r="P23" s="146">
        <v>79</v>
      </c>
    </row>
    <row r="24" spans="1:16" ht="16.5" customHeight="1" thickBot="1">
      <c r="A24" s="37" t="s">
        <v>539</v>
      </c>
      <c r="B24" s="147">
        <f t="shared" si="2"/>
        <v>1007</v>
      </c>
      <c r="C24" s="148">
        <v>220</v>
      </c>
      <c r="D24" s="20">
        <v>285</v>
      </c>
      <c r="E24" s="20">
        <v>59</v>
      </c>
      <c r="F24" s="20">
        <v>100</v>
      </c>
      <c r="G24" s="20">
        <v>29</v>
      </c>
      <c r="H24" s="20">
        <v>19</v>
      </c>
      <c r="I24" s="148">
        <v>37</v>
      </c>
      <c r="J24" s="148">
        <v>113</v>
      </c>
      <c r="K24" s="148">
        <v>6</v>
      </c>
      <c r="L24" s="148">
        <v>0</v>
      </c>
      <c r="M24" s="148">
        <v>15</v>
      </c>
      <c r="N24" s="148">
        <v>42</v>
      </c>
      <c r="O24" s="148">
        <v>13</v>
      </c>
      <c r="P24" s="149">
        <v>69</v>
      </c>
    </row>
    <row r="25" spans="1:16" ht="16.5" customHeight="1" thickBot="1">
      <c r="A25" s="34" t="s">
        <v>540</v>
      </c>
      <c r="B25" s="6">
        <v>24026</v>
      </c>
      <c r="C25" s="101">
        <v>9445</v>
      </c>
      <c r="D25" s="97">
        <v>5346</v>
      </c>
      <c r="E25" s="97">
        <v>1371</v>
      </c>
      <c r="F25" s="97">
        <v>2600</v>
      </c>
      <c r="G25" s="97">
        <v>501</v>
      </c>
      <c r="H25" s="97">
        <v>655</v>
      </c>
      <c r="I25" s="97">
        <v>559</v>
      </c>
      <c r="J25" s="97">
        <v>184</v>
      </c>
      <c r="K25" s="97">
        <v>248</v>
      </c>
      <c r="L25" s="97">
        <v>453</v>
      </c>
      <c r="M25" s="97">
        <v>221</v>
      </c>
      <c r="N25" s="97">
        <v>17</v>
      </c>
      <c r="O25" s="97">
        <v>5</v>
      </c>
      <c r="P25" s="111">
        <v>2421</v>
      </c>
    </row>
    <row r="26" spans="1:16" ht="16.5" customHeight="1">
      <c r="A26" s="151" t="s">
        <v>541</v>
      </c>
      <c r="B26" s="152">
        <f>SUM(C26:P26)</f>
        <v>4214</v>
      </c>
      <c r="C26" s="13">
        <v>1058</v>
      </c>
      <c r="D26" s="2">
        <v>477</v>
      </c>
      <c r="E26" s="2">
        <v>363</v>
      </c>
      <c r="F26" s="2">
        <v>1047</v>
      </c>
      <c r="G26" s="2">
        <v>325</v>
      </c>
      <c r="H26" s="2">
        <v>353</v>
      </c>
      <c r="I26" s="28">
        <v>101</v>
      </c>
      <c r="J26" s="28">
        <v>29</v>
      </c>
      <c r="K26" s="28">
        <v>30</v>
      </c>
      <c r="L26" s="28">
        <v>6</v>
      </c>
      <c r="M26" s="28">
        <v>48</v>
      </c>
      <c r="N26" s="29">
        <v>1</v>
      </c>
      <c r="O26" s="29">
        <v>1</v>
      </c>
      <c r="P26" s="153">
        <v>375</v>
      </c>
    </row>
    <row r="27" spans="1:16" ht="16.5" customHeight="1">
      <c r="A27" s="154" t="s">
        <v>542</v>
      </c>
      <c r="B27" s="32">
        <f t="shared" si="2"/>
        <v>4302</v>
      </c>
      <c r="C27" s="12">
        <v>532</v>
      </c>
      <c r="D27" s="11">
        <v>431</v>
      </c>
      <c r="E27" s="11">
        <v>1205</v>
      </c>
      <c r="F27" s="11">
        <v>655</v>
      </c>
      <c r="G27" s="11">
        <v>229</v>
      </c>
      <c r="H27" s="11">
        <v>54</v>
      </c>
      <c r="I27" s="30">
        <v>101</v>
      </c>
      <c r="J27" s="30">
        <v>105</v>
      </c>
      <c r="K27" s="30">
        <v>16</v>
      </c>
      <c r="L27" s="30">
        <v>2</v>
      </c>
      <c r="M27" s="30">
        <v>36</v>
      </c>
      <c r="N27" s="11">
        <v>209</v>
      </c>
      <c r="O27" s="11">
        <v>165</v>
      </c>
      <c r="P27" s="155">
        <v>562</v>
      </c>
    </row>
    <row r="28" spans="1:16" ht="16.5" customHeight="1">
      <c r="A28" s="154" t="s">
        <v>543</v>
      </c>
      <c r="B28" s="32">
        <f t="shared" si="2"/>
        <v>1214</v>
      </c>
      <c r="C28" s="12">
        <v>404</v>
      </c>
      <c r="D28" s="11">
        <v>163</v>
      </c>
      <c r="E28" s="11">
        <v>35</v>
      </c>
      <c r="F28" s="11">
        <v>91</v>
      </c>
      <c r="G28" s="11">
        <v>2</v>
      </c>
      <c r="H28" s="11">
        <v>173</v>
      </c>
      <c r="I28" s="30">
        <v>24</v>
      </c>
      <c r="J28" s="30">
        <v>11</v>
      </c>
      <c r="K28" s="30">
        <v>67</v>
      </c>
      <c r="L28" s="30">
        <v>11</v>
      </c>
      <c r="M28" s="30">
        <v>10</v>
      </c>
      <c r="N28" s="11">
        <v>0</v>
      </c>
      <c r="O28" s="11">
        <v>2</v>
      </c>
      <c r="P28" s="155">
        <v>221</v>
      </c>
    </row>
    <row r="29" spans="1:16" ht="16.5" customHeight="1">
      <c r="A29" s="154" t="s">
        <v>544</v>
      </c>
      <c r="B29" s="32">
        <f t="shared" si="2"/>
        <v>5372</v>
      </c>
      <c r="C29" s="12">
        <v>895</v>
      </c>
      <c r="D29" s="11">
        <v>586</v>
      </c>
      <c r="E29" s="11">
        <v>901</v>
      </c>
      <c r="F29" s="11">
        <v>242</v>
      </c>
      <c r="G29" s="11">
        <v>831</v>
      </c>
      <c r="H29" s="11">
        <v>196</v>
      </c>
      <c r="I29" s="30">
        <v>258</v>
      </c>
      <c r="J29" s="30">
        <v>220</v>
      </c>
      <c r="K29" s="30">
        <v>57</v>
      </c>
      <c r="L29" s="30">
        <v>40</v>
      </c>
      <c r="M29" s="30">
        <v>255</v>
      </c>
      <c r="N29" s="11">
        <v>27</v>
      </c>
      <c r="O29" s="11">
        <v>22</v>
      </c>
      <c r="P29" s="155">
        <v>842</v>
      </c>
    </row>
    <row r="30" spans="1:16" ht="16.5" customHeight="1">
      <c r="A30" s="154" t="s">
        <v>545</v>
      </c>
      <c r="B30" s="32">
        <f t="shared" si="2"/>
        <v>1515</v>
      </c>
      <c r="C30" s="12">
        <v>420</v>
      </c>
      <c r="D30" s="11">
        <v>275</v>
      </c>
      <c r="E30" s="11">
        <v>268</v>
      </c>
      <c r="F30" s="11">
        <v>232</v>
      </c>
      <c r="G30" s="11">
        <v>37</v>
      </c>
      <c r="H30" s="11">
        <v>36</v>
      </c>
      <c r="I30" s="30">
        <v>29</v>
      </c>
      <c r="J30" s="30">
        <v>17</v>
      </c>
      <c r="K30" s="30">
        <v>31</v>
      </c>
      <c r="L30" s="30">
        <v>5</v>
      </c>
      <c r="M30" s="30">
        <v>12</v>
      </c>
      <c r="N30" s="11">
        <v>5</v>
      </c>
      <c r="O30" s="11">
        <v>3</v>
      </c>
      <c r="P30" s="155">
        <v>145</v>
      </c>
    </row>
    <row r="31" spans="1:16" ht="16.5" customHeight="1">
      <c r="A31" s="154" t="s">
        <v>546</v>
      </c>
      <c r="B31" s="32">
        <f t="shared" si="2"/>
        <v>1281</v>
      </c>
      <c r="C31" s="12">
        <v>306</v>
      </c>
      <c r="D31" s="11">
        <v>205</v>
      </c>
      <c r="E31" s="11">
        <v>168</v>
      </c>
      <c r="F31" s="11">
        <v>148</v>
      </c>
      <c r="G31" s="11">
        <v>55</v>
      </c>
      <c r="H31" s="11">
        <v>68</v>
      </c>
      <c r="I31" s="30">
        <v>25</v>
      </c>
      <c r="J31" s="30">
        <v>11</v>
      </c>
      <c r="K31" s="30">
        <v>47</v>
      </c>
      <c r="L31" s="30">
        <v>7</v>
      </c>
      <c r="M31" s="30">
        <v>7</v>
      </c>
      <c r="N31" s="11">
        <v>10</v>
      </c>
      <c r="O31" s="11">
        <v>0</v>
      </c>
      <c r="P31" s="155">
        <v>224</v>
      </c>
    </row>
    <row r="32" spans="1:16" ht="16.5" customHeight="1">
      <c r="A32" s="154" t="s">
        <v>547</v>
      </c>
      <c r="B32" s="32">
        <f t="shared" si="2"/>
        <v>329</v>
      </c>
      <c r="C32" s="12">
        <v>131</v>
      </c>
      <c r="D32" s="11">
        <v>34</v>
      </c>
      <c r="E32" s="11">
        <v>1</v>
      </c>
      <c r="F32" s="11">
        <v>20</v>
      </c>
      <c r="G32" s="11">
        <v>1</v>
      </c>
      <c r="H32" s="11">
        <v>52</v>
      </c>
      <c r="I32" s="30">
        <v>5</v>
      </c>
      <c r="J32" s="30">
        <v>3</v>
      </c>
      <c r="K32" s="30">
        <v>15</v>
      </c>
      <c r="L32" s="30">
        <v>4</v>
      </c>
      <c r="M32" s="30">
        <v>4</v>
      </c>
      <c r="N32" s="11">
        <v>1</v>
      </c>
      <c r="O32" s="11">
        <v>0</v>
      </c>
      <c r="P32" s="155">
        <v>58</v>
      </c>
    </row>
    <row r="33" spans="1:16" ht="16.5" customHeight="1">
      <c r="A33" s="154" t="s">
        <v>548</v>
      </c>
      <c r="B33" s="32">
        <f t="shared" si="2"/>
        <v>8035</v>
      </c>
      <c r="C33" s="12">
        <v>1730</v>
      </c>
      <c r="D33" s="11">
        <v>1801</v>
      </c>
      <c r="E33" s="11">
        <v>647</v>
      </c>
      <c r="F33" s="11">
        <v>1293</v>
      </c>
      <c r="G33" s="11">
        <v>293</v>
      </c>
      <c r="H33" s="11">
        <v>254</v>
      </c>
      <c r="I33" s="30">
        <v>264</v>
      </c>
      <c r="J33" s="30">
        <v>147</v>
      </c>
      <c r="K33" s="30">
        <v>82</v>
      </c>
      <c r="L33" s="30">
        <v>140</v>
      </c>
      <c r="M33" s="30">
        <v>63</v>
      </c>
      <c r="N33" s="11">
        <v>228</v>
      </c>
      <c r="O33" s="11">
        <v>113</v>
      </c>
      <c r="P33" s="155">
        <v>980</v>
      </c>
    </row>
    <row r="34" spans="1:16" ht="16.5" customHeight="1">
      <c r="A34" s="154" t="s">
        <v>549</v>
      </c>
      <c r="B34" s="32">
        <f t="shared" si="2"/>
        <v>177</v>
      </c>
      <c r="C34" s="12">
        <v>58</v>
      </c>
      <c r="D34" s="11">
        <v>22</v>
      </c>
      <c r="E34" s="11">
        <v>2</v>
      </c>
      <c r="F34" s="11">
        <v>39</v>
      </c>
      <c r="G34" s="11">
        <v>7</v>
      </c>
      <c r="H34" s="11">
        <v>25</v>
      </c>
      <c r="I34" s="30">
        <v>2</v>
      </c>
      <c r="J34" s="30">
        <v>1</v>
      </c>
      <c r="K34" s="30">
        <v>2</v>
      </c>
      <c r="L34" s="30">
        <v>0</v>
      </c>
      <c r="M34" s="30">
        <v>2</v>
      </c>
      <c r="N34" s="11">
        <v>0</v>
      </c>
      <c r="O34" s="11">
        <v>0</v>
      </c>
      <c r="P34" s="155">
        <v>17</v>
      </c>
    </row>
    <row r="35" spans="1:16" ht="16.5" customHeight="1">
      <c r="A35" s="154" t="s">
        <v>550</v>
      </c>
      <c r="B35" s="32">
        <f t="shared" si="2"/>
        <v>2952</v>
      </c>
      <c r="C35" s="12">
        <v>248</v>
      </c>
      <c r="D35" s="11">
        <v>528</v>
      </c>
      <c r="E35" s="11">
        <v>877</v>
      </c>
      <c r="F35" s="11">
        <v>92</v>
      </c>
      <c r="G35" s="11">
        <v>298</v>
      </c>
      <c r="H35" s="11">
        <v>57</v>
      </c>
      <c r="I35" s="30">
        <v>41</v>
      </c>
      <c r="J35" s="30">
        <v>189</v>
      </c>
      <c r="K35" s="30">
        <v>13</v>
      </c>
      <c r="L35" s="30">
        <v>1</v>
      </c>
      <c r="M35" s="30">
        <v>32</v>
      </c>
      <c r="N35" s="11">
        <v>57</v>
      </c>
      <c r="O35" s="11">
        <v>132</v>
      </c>
      <c r="P35" s="155">
        <v>387</v>
      </c>
    </row>
    <row r="36" spans="1:16" ht="16.5" customHeight="1">
      <c r="A36" s="154" t="s">
        <v>551</v>
      </c>
      <c r="B36" s="32">
        <f t="shared" si="2"/>
        <v>4095</v>
      </c>
      <c r="C36" s="12">
        <v>462</v>
      </c>
      <c r="D36" s="11">
        <v>507</v>
      </c>
      <c r="E36" s="11">
        <v>702</v>
      </c>
      <c r="F36" s="11">
        <v>324</v>
      </c>
      <c r="G36" s="11">
        <v>737</v>
      </c>
      <c r="H36" s="11">
        <v>57</v>
      </c>
      <c r="I36" s="30">
        <v>125</v>
      </c>
      <c r="J36" s="30">
        <v>365</v>
      </c>
      <c r="K36" s="30">
        <v>23</v>
      </c>
      <c r="L36" s="30">
        <v>33</v>
      </c>
      <c r="M36" s="30">
        <v>17</v>
      </c>
      <c r="N36" s="11">
        <v>77</v>
      </c>
      <c r="O36" s="11">
        <v>187</v>
      </c>
      <c r="P36" s="155">
        <v>479</v>
      </c>
    </row>
    <row r="37" spans="1:16" ht="16.5" customHeight="1">
      <c r="A37" s="154" t="s">
        <v>552</v>
      </c>
      <c r="B37" s="32">
        <f t="shared" si="2"/>
        <v>5481</v>
      </c>
      <c r="C37" s="12">
        <v>1049</v>
      </c>
      <c r="D37" s="11">
        <v>733</v>
      </c>
      <c r="E37" s="11">
        <v>405</v>
      </c>
      <c r="F37" s="11">
        <v>539</v>
      </c>
      <c r="G37" s="11">
        <v>1168</v>
      </c>
      <c r="H37" s="11">
        <v>114</v>
      </c>
      <c r="I37" s="30">
        <v>220</v>
      </c>
      <c r="J37" s="30">
        <v>330</v>
      </c>
      <c r="K37" s="30">
        <v>15</v>
      </c>
      <c r="L37" s="30">
        <v>60</v>
      </c>
      <c r="M37" s="30">
        <v>24</v>
      </c>
      <c r="N37" s="11">
        <v>165</v>
      </c>
      <c r="O37" s="11">
        <v>123</v>
      </c>
      <c r="P37" s="155">
        <v>536</v>
      </c>
    </row>
    <row r="38" spans="1:16" ht="16.5" customHeight="1">
      <c r="A38" s="154" t="s">
        <v>553</v>
      </c>
      <c r="B38" s="32">
        <f t="shared" si="2"/>
        <v>1171</v>
      </c>
      <c r="C38" s="12">
        <v>177</v>
      </c>
      <c r="D38" s="11">
        <v>199</v>
      </c>
      <c r="E38" s="11">
        <v>233</v>
      </c>
      <c r="F38" s="11">
        <v>114</v>
      </c>
      <c r="G38" s="11">
        <v>74</v>
      </c>
      <c r="H38" s="11">
        <v>25</v>
      </c>
      <c r="I38" s="30">
        <v>26</v>
      </c>
      <c r="J38" s="30">
        <v>76</v>
      </c>
      <c r="K38" s="30">
        <v>22</v>
      </c>
      <c r="L38" s="30">
        <v>7</v>
      </c>
      <c r="M38" s="30">
        <v>6</v>
      </c>
      <c r="N38" s="11">
        <v>16</v>
      </c>
      <c r="O38" s="11">
        <v>4</v>
      </c>
      <c r="P38" s="155">
        <v>192</v>
      </c>
    </row>
    <row r="39" spans="1:16" ht="16.5" customHeight="1">
      <c r="A39" s="154" t="s">
        <v>554</v>
      </c>
      <c r="B39" s="32">
        <f t="shared" si="2"/>
        <v>1606</v>
      </c>
      <c r="C39" s="12">
        <v>289</v>
      </c>
      <c r="D39" s="11">
        <v>168</v>
      </c>
      <c r="E39" s="11">
        <v>234</v>
      </c>
      <c r="F39" s="11">
        <v>82</v>
      </c>
      <c r="G39" s="11">
        <v>152</v>
      </c>
      <c r="H39" s="11">
        <v>41</v>
      </c>
      <c r="I39" s="30">
        <v>210</v>
      </c>
      <c r="J39" s="30">
        <v>71</v>
      </c>
      <c r="K39" s="30">
        <v>27</v>
      </c>
      <c r="L39" s="30">
        <v>31</v>
      </c>
      <c r="M39" s="30">
        <v>2</v>
      </c>
      <c r="N39" s="11">
        <v>4</v>
      </c>
      <c r="O39" s="11">
        <v>25</v>
      </c>
      <c r="P39" s="155">
        <v>270</v>
      </c>
    </row>
    <row r="40" spans="1:16" ht="16.5" customHeight="1">
      <c r="A40" s="154" t="s">
        <v>555</v>
      </c>
      <c r="B40" s="32">
        <f t="shared" si="2"/>
        <v>2044</v>
      </c>
      <c r="C40" s="12">
        <v>408</v>
      </c>
      <c r="D40" s="11">
        <v>278</v>
      </c>
      <c r="E40" s="11">
        <v>207</v>
      </c>
      <c r="F40" s="11">
        <v>247</v>
      </c>
      <c r="G40" s="11">
        <v>138</v>
      </c>
      <c r="H40" s="11">
        <v>99</v>
      </c>
      <c r="I40" s="30">
        <v>94</v>
      </c>
      <c r="J40" s="30">
        <v>70</v>
      </c>
      <c r="K40" s="30">
        <v>17</v>
      </c>
      <c r="L40" s="30">
        <v>20</v>
      </c>
      <c r="M40" s="30">
        <v>7</v>
      </c>
      <c r="N40" s="11">
        <v>7</v>
      </c>
      <c r="O40" s="11">
        <v>24</v>
      </c>
      <c r="P40" s="155">
        <v>428</v>
      </c>
    </row>
    <row r="41" spans="1:16" ht="16.5" customHeight="1">
      <c r="A41" s="154" t="s">
        <v>556</v>
      </c>
      <c r="B41" s="32">
        <f t="shared" si="2"/>
        <v>261</v>
      </c>
      <c r="C41" s="12">
        <v>62</v>
      </c>
      <c r="D41" s="11">
        <v>34</v>
      </c>
      <c r="E41" s="11">
        <v>105</v>
      </c>
      <c r="F41" s="11">
        <v>12</v>
      </c>
      <c r="G41" s="11">
        <v>12</v>
      </c>
      <c r="H41" s="11">
        <v>4</v>
      </c>
      <c r="I41" s="30">
        <v>2</v>
      </c>
      <c r="J41" s="30">
        <v>1</v>
      </c>
      <c r="K41" s="30">
        <v>0</v>
      </c>
      <c r="L41" s="30">
        <v>0</v>
      </c>
      <c r="M41" s="30">
        <v>1</v>
      </c>
      <c r="N41" s="11">
        <v>0</v>
      </c>
      <c r="O41" s="11">
        <v>0</v>
      </c>
      <c r="P41" s="155">
        <v>28</v>
      </c>
    </row>
    <row r="42" spans="1:16" ht="16.5" customHeight="1">
      <c r="A42" s="154" t="s">
        <v>557</v>
      </c>
      <c r="B42" s="32">
        <f t="shared" si="2"/>
        <v>2275</v>
      </c>
      <c r="C42" s="12">
        <v>221</v>
      </c>
      <c r="D42" s="11">
        <v>104</v>
      </c>
      <c r="E42" s="11">
        <v>734</v>
      </c>
      <c r="F42" s="11">
        <v>101</v>
      </c>
      <c r="G42" s="11">
        <v>102</v>
      </c>
      <c r="H42" s="11">
        <v>44</v>
      </c>
      <c r="I42" s="30">
        <v>458</v>
      </c>
      <c r="J42" s="30">
        <v>110</v>
      </c>
      <c r="K42" s="30">
        <v>3</v>
      </c>
      <c r="L42" s="30">
        <v>17</v>
      </c>
      <c r="M42" s="30">
        <v>30</v>
      </c>
      <c r="N42" s="11">
        <v>46</v>
      </c>
      <c r="O42" s="11">
        <v>164</v>
      </c>
      <c r="P42" s="155">
        <v>141</v>
      </c>
    </row>
    <row r="43" spans="1:16" ht="16.5" customHeight="1">
      <c r="A43" s="154" t="s">
        <v>558</v>
      </c>
      <c r="B43" s="32">
        <f t="shared" si="2"/>
        <v>225</v>
      </c>
      <c r="C43" s="12">
        <v>48</v>
      </c>
      <c r="D43" s="11">
        <v>24</v>
      </c>
      <c r="E43" s="11">
        <v>3</v>
      </c>
      <c r="F43" s="11">
        <v>21</v>
      </c>
      <c r="G43" s="11">
        <v>0</v>
      </c>
      <c r="H43" s="11">
        <v>54</v>
      </c>
      <c r="I43" s="30">
        <v>4</v>
      </c>
      <c r="J43" s="30">
        <v>0</v>
      </c>
      <c r="K43" s="30">
        <v>15</v>
      </c>
      <c r="L43" s="30">
        <v>0</v>
      </c>
      <c r="M43" s="30">
        <v>5</v>
      </c>
      <c r="N43" s="11">
        <v>1</v>
      </c>
      <c r="O43" s="11">
        <v>1</v>
      </c>
      <c r="P43" s="155">
        <v>49</v>
      </c>
    </row>
    <row r="44" spans="1:16" ht="16.5" customHeight="1">
      <c r="A44" s="154" t="s">
        <v>559</v>
      </c>
      <c r="B44" s="32">
        <f t="shared" si="2"/>
        <v>567</v>
      </c>
      <c r="C44" s="12">
        <v>63</v>
      </c>
      <c r="D44" s="11">
        <v>18</v>
      </c>
      <c r="E44" s="11">
        <v>182</v>
      </c>
      <c r="F44" s="11">
        <v>42</v>
      </c>
      <c r="G44" s="11">
        <v>75</v>
      </c>
      <c r="H44" s="11">
        <v>7</v>
      </c>
      <c r="I44" s="30">
        <v>35</v>
      </c>
      <c r="J44" s="30">
        <v>39</v>
      </c>
      <c r="K44" s="30">
        <v>2</v>
      </c>
      <c r="L44" s="30">
        <v>2</v>
      </c>
      <c r="M44" s="30">
        <v>15</v>
      </c>
      <c r="N44" s="11">
        <v>5</v>
      </c>
      <c r="O44" s="11">
        <v>0</v>
      </c>
      <c r="P44" s="155">
        <v>82</v>
      </c>
    </row>
    <row r="45" spans="1:16" ht="16.5" customHeight="1">
      <c r="A45" s="154" t="s">
        <v>560</v>
      </c>
      <c r="B45" s="32">
        <f t="shared" si="2"/>
        <v>106</v>
      </c>
      <c r="C45" s="12">
        <v>30</v>
      </c>
      <c r="D45" s="11">
        <v>14</v>
      </c>
      <c r="E45" s="11">
        <v>3</v>
      </c>
      <c r="F45" s="11">
        <v>13</v>
      </c>
      <c r="G45" s="11">
        <v>1</v>
      </c>
      <c r="H45" s="11">
        <v>17</v>
      </c>
      <c r="I45" s="30">
        <v>6</v>
      </c>
      <c r="J45" s="30">
        <v>0</v>
      </c>
      <c r="K45" s="30">
        <v>3</v>
      </c>
      <c r="L45" s="30">
        <v>0</v>
      </c>
      <c r="M45" s="30">
        <v>0</v>
      </c>
      <c r="N45" s="11">
        <v>0</v>
      </c>
      <c r="O45" s="11">
        <v>2</v>
      </c>
      <c r="P45" s="155">
        <v>17</v>
      </c>
    </row>
    <row r="46" spans="1:16" ht="16.5" customHeight="1">
      <c r="A46" s="154" t="s">
        <v>561</v>
      </c>
      <c r="B46" s="32">
        <f t="shared" si="2"/>
        <v>177</v>
      </c>
      <c r="C46" s="12">
        <v>16</v>
      </c>
      <c r="D46" s="11">
        <v>19</v>
      </c>
      <c r="E46" s="11">
        <v>77</v>
      </c>
      <c r="F46" s="11">
        <v>15</v>
      </c>
      <c r="G46" s="11">
        <v>3</v>
      </c>
      <c r="H46" s="11">
        <v>9</v>
      </c>
      <c r="I46" s="30">
        <v>4</v>
      </c>
      <c r="J46" s="30">
        <v>0</v>
      </c>
      <c r="K46" s="30">
        <v>1</v>
      </c>
      <c r="L46" s="30">
        <v>0</v>
      </c>
      <c r="M46" s="30">
        <v>1</v>
      </c>
      <c r="N46" s="11">
        <v>5</v>
      </c>
      <c r="O46" s="11">
        <v>1</v>
      </c>
      <c r="P46" s="155">
        <v>26</v>
      </c>
    </row>
    <row r="47" spans="1:16" ht="16.5" customHeight="1">
      <c r="A47" s="154" t="s">
        <v>562</v>
      </c>
      <c r="B47" s="32">
        <f t="shared" si="2"/>
        <v>101</v>
      </c>
      <c r="C47" s="12">
        <v>7</v>
      </c>
      <c r="D47" s="11">
        <v>3</v>
      </c>
      <c r="E47" s="11">
        <v>44</v>
      </c>
      <c r="F47" s="11">
        <v>3</v>
      </c>
      <c r="G47" s="11">
        <v>30</v>
      </c>
      <c r="H47" s="11">
        <v>2</v>
      </c>
      <c r="I47" s="30">
        <v>2</v>
      </c>
      <c r="J47" s="30">
        <v>0</v>
      </c>
      <c r="K47" s="30">
        <v>0</v>
      </c>
      <c r="L47" s="30">
        <v>0</v>
      </c>
      <c r="M47" s="30">
        <v>0</v>
      </c>
      <c r="N47" s="11">
        <v>0</v>
      </c>
      <c r="O47" s="11">
        <v>0</v>
      </c>
      <c r="P47" s="155">
        <v>10</v>
      </c>
    </row>
    <row r="48" spans="1:16" ht="16.5" customHeight="1">
      <c r="A48" s="154" t="s">
        <v>563</v>
      </c>
      <c r="B48" s="32">
        <f t="shared" si="2"/>
        <v>65</v>
      </c>
      <c r="C48" s="12">
        <v>12</v>
      </c>
      <c r="D48" s="11">
        <v>10</v>
      </c>
      <c r="E48" s="11">
        <v>17</v>
      </c>
      <c r="F48" s="11">
        <v>10</v>
      </c>
      <c r="G48" s="11">
        <v>6</v>
      </c>
      <c r="H48" s="11">
        <v>1</v>
      </c>
      <c r="I48" s="30">
        <v>3</v>
      </c>
      <c r="J48" s="30">
        <v>0</v>
      </c>
      <c r="K48" s="30">
        <v>1</v>
      </c>
      <c r="L48" s="30">
        <v>0</v>
      </c>
      <c r="M48" s="30">
        <v>0</v>
      </c>
      <c r="N48" s="11">
        <v>0</v>
      </c>
      <c r="O48" s="11">
        <v>0</v>
      </c>
      <c r="P48" s="155">
        <v>5</v>
      </c>
    </row>
    <row r="49" spans="1:16" ht="16.5" customHeight="1">
      <c r="A49" s="154" t="s">
        <v>564</v>
      </c>
      <c r="B49" s="32">
        <f t="shared" si="2"/>
        <v>64</v>
      </c>
      <c r="C49" s="12">
        <v>11</v>
      </c>
      <c r="D49" s="11">
        <v>17</v>
      </c>
      <c r="E49" s="11">
        <v>15</v>
      </c>
      <c r="F49" s="11">
        <v>10</v>
      </c>
      <c r="G49" s="11">
        <v>1</v>
      </c>
      <c r="H49" s="11">
        <v>1</v>
      </c>
      <c r="I49" s="30">
        <v>3</v>
      </c>
      <c r="J49" s="30">
        <v>0</v>
      </c>
      <c r="K49" s="30">
        <v>0</v>
      </c>
      <c r="L49" s="30">
        <v>0</v>
      </c>
      <c r="M49" s="30">
        <v>1</v>
      </c>
      <c r="N49" s="11">
        <v>0</v>
      </c>
      <c r="O49" s="11">
        <v>0</v>
      </c>
      <c r="P49" s="155">
        <v>5</v>
      </c>
    </row>
    <row r="50" spans="1:16" ht="16.5" customHeight="1">
      <c r="A50" s="154" t="s">
        <v>565</v>
      </c>
      <c r="B50" s="32">
        <f t="shared" si="2"/>
        <v>35</v>
      </c>
      <c r="C50" s="12">
        <v>9</v>
      </c>
      <c r="D50" s="11">
        <v>7</v>
      </c>
      <c r="E50" s="11">
        <v>2</v>
      </c>
      <c r="F50" s="11">
        <v>13</v>
      </c>
      <c r="G50" s="11">
        <v>0</v>
      </c>
      <c r="H50" s="11">
        <v>0</v>
      </c>
      <c r="I50" s="30">
        <v>1</v>
      </c>
      <c r="J50" s="30">
        <v>0</v>
      </c>
      <c r="K50" s="30">
        <v>0</v>
      </c>
      <c r="L50" s="30">
        <v>0</v>
      </c>
      <c r="M50" s="30">
        <v>0</v>
      </c>
      <c r="N50" s="11">
        <v>0</v>
      </c>
      <c r="O50" s="11">
        <v>0</v>
      </c>
      <c r="P50" s="155">
        <v>3</v>
      </c>
    </row>
    <row r="51" spans="1:16" ht="16.5" customHeight="1">
      <c r="A51" s="154" t="s">
        <v>566</v>
      </c>
      <c r="B51" s="32">
        <f t="shared" si="2"/>
        <v>110</v>
      </c>
      <c r="C51" s="12">
        <v>12</v>
      </c>
      <c r="D51" s="11">
        <v>19</v>
      </c>
      <c r="E51" s="11">
        <v>54</v>
      </c>
      <c r="F51" s="11">
        <v>11</v>
      </c>
      <c r="G51" s="11">
        <v>3</v>
      </c>
      <c r="H51" s="11">
        <v>1</v>
      </c>
      <c r="I51" s="30">
        <v>0</v>
      </c>
      <c r="J51" s="30">
        <v>0</v>
      </c>
      <c r="K51" s="30">
        <v>0</v>
      </c>
      <c r="L51" s="30">
        <v>0</v>
      </c>
      <c r="M51" s="30">
        <v>1</v>
      </c>
      <c r="N51" s="11">
        <v>0</v>
      </c>
      <c r="O51" s="11">
        <v>0</v>
      </c>
      <c r="P51" s="155">
        <v>9</v>
      </c>
    </row>
    <row r="52" spans="1:16">
      <c r="A52" s="154" t="s">
        <v>567</v>
      </c>
      <c r="B52" s="32">
        <f t="shared" si="2"/>
        <v>147</v>
      </c>
      <c r="C52" s="12">
        <v>15</v>
      </c>
      <c r="D52" s="11">
        <v>20</v>
      </c>
      <c r="E52" s="11">
        <v>61</v>
      </c>
      <c r="F52" s="11">
        <v>13</v>
      </c>
      <c r="G52" s="11">
        <v>3</v>
      </c>
      <c r="H52" s="11">
        <v>7</v>
      </c>
      <c r="I52" s="30">
        <v>3</v>
      </c>
      <c r="J52" s="30">
        <v>2</v>
      </c>
      <c r="K52" s="30">
        <v>2</v>
      </c>
      <c r="L52" s="30">
        <v>1</v>
      </c>
      <c r="M52" s="30">
        <v>7</v>
      </c>
      <c r="N52" s="11">
        <v>0</v>
      </c>
      <c r="O52" s="11">
        <v>0</v>
      </c>
      <c r="P52" s="155">
        <v>13</v>
      </c>
    </row>
    <row r="53" spans="1:16">
      <c r="A53" s="154" t="s">
        <v>568</v>
      </c>
      <c r="B53" s="32">
        <f t="shared" si="2"/>
        <v>58</v>
      </c>
      <c r="C53" s="12">
        <v>22</v>
      </c>
      <c r="D53" s="11">
        <v>23</v>
      </c>
      <c r="E53" s="11">
        <v>3</v>
      </c>
      <c r="F53" s="11">
        <v>8</v>
      </c>
      <c r="G53" s="11">
        <v>0</v>
      </c>
      <c r="H53" s="11">
        <v>0</v>
      </c>
      <c r="I53" s="30">
        <v>1</v>
      </c>
      <c r="J53" s="30">
        <v>0</v>
      </c>
      <c r="K53" s="30">
        <v>0</v>
      </c>
      <c r="L53" s="30">
        <v>0</v>
      </c>
      <c r="M53" s="30">
        <v>0</v>
      </c>
      <c r="N53" s="11">
        <v>0</v>
      </c>
      <c r="O53" s="11">
        <v>0</v>
      </c>
      <c r="P53" s="155">
        <v>1</v>
      </c>
    </row>
    <row r="54" spans="1:16">
      <c r="A54" s="154" t="s">
        <v>569</v>
      </c>
      <c r="B54" s="32">
        <f t="shared" si="2"/>
        <v>285</v>
      </c>
      <c r="C54" s="12">
        <v>120</v>
      </c>
      <c r="D54" s="11">
        <v>24</v>
      </c>
      <c r="E54" s="11">
        <v>5</v>
      </c>
      <c r="F54" s="11">
        <v>93</v>
      </c>
      <c r="G54" s="11">
        <v>18</v>
      </c>
      <c r="H54" s="11">
        <v>3</v>
      </c>
      <c r="I54" s="30">
        <v>4</v>
      </c>
      <c r="J54" s="30">
        <v>0</v>
      </c>
      <c r="K54" s="30">
        <v>0</v>
      </c>
      <c r="L54" s="30">
        <v>0</v>
      </c>
      <c r="M54" s="30">
        <v>1</v>
      </c>
      <c r="N54" s="11">
        <v>0</v>
      </c>
      <c r="O54" s="11">
        <v>0</v>
      </c>
      <c r="P54" s="155">
        <v>17</v>
      </c>
    </row>
    <row r="55" spans="1:16">
      <c r="A55" s="154" t="s">
        <v>570</v>
      </c>
      <c r="B55" s="32">
        <f t="shared" si="2"/>
        <v>1961</v>
      </c>
      <c r="C55" s="12">
        <v>53</v>
      </c>
      <c r="D55" s="11">
        <v>31</v>
      </c>
      <c r="E55" s="11">
        <v>682</v>
      </c>
      <c r="F55" s="11">
        <v>61</v>
      </c>
      <c r="G55" s="11">
        <v>777</v>
      </c>
      <c r="H55" s="11">
        <v>6</v>
      </c>
      <c r="I55" s="30">
        <v>61</v>
      </c>
      <c r="J55" s="30">
        <v>22</v>
      </c>
      <c r="K55" s="30">
        <v>2</v>
      </c>
      <c r="L55" s="30">
        <v>2</v>
      </c>
      <c r="M55" s="30">
        <v>50</v>
      </c>
      <c r="N55" s="11">
        <v>57</v>
      </c>
      <c r="O55" s="11">
        <v>7</v>
      </c>
      <c r="P55" s="155">
        <v>150</v>
      </c>
    </row>
    <row r="56" spans="1:16">
      <c r="A56" s="154" t="s">
        <v>571</v>
      </c>
      <c r="B56" s="32">
        <f t="shared" si="2"/>
        <v>8</v>
      </c>
      <c r="C56" s="12">
        <v>0</v>
      </c>
      <c r="D56" s="11">
        <v>0</v>
      </c>
      <c r="E56" s="11">
        <v>1</v>
      </c>
      <c r="F56" s="11">
        <v>2</v>
      </c>
      <c r="G56" s="11">
        <v>4</v>
      </c>
      <c r="H56" s="11">
        <v>0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11">
        <v>0</v>
      </c>
      <c r="O56" s="11">
        <v>0</v>
      </c>
      <c r="P56" s="155">
        <v>1</v>
      </c>
    </row>
    <row r="57" spans="1:16">
      <c r="A57" s="154" t="s">
        <v>572</v>
      </c>
      <c r="B57" s="32">
        <f>SUM(C57:P57)</f>
        <v>134</v>
      </c>
      <c r="C57" s="12">
        <v>32</v>
      </c>
      <c r="D57" s="11">
        <v>27</v>
      </c>
      <c r="E57" s="11">
        <v>10</v>
      </c>
      <c r="F57" s="11">
        <v>28</v>
      </c>
      <c r="G57" s="11">
        <v>0</v>
      </c>
      <c r="H57" s="11">
        <v>7</v>
      </c>
      <c r="I57" s="30">
        <v>1</v>
      </c>
      <c r="J57" s="30">
        <v>4</v>
      </c>
      <c r="K57" s="30">
        <v>0</v>
      </c>
      <c r="L57" s="30">
        <v>5</v>
      </c>
      <c r="M57" s="30">
        <v>2</v>
      </c>
      <c r="N57" s="11">
        <v>0</v>
      </c>
      <c r="O57" s="11">
        <v>1</v>
      </c>
      <c r="P57" s="155">
        <v>17</v>
      </c>
    </row>
    <row r="58" spans="1:16">
      <c r="A58" s="154" t="s">
        <v>573</v>
      </c>
      <c r="B58" s="32">
        <f t="shared" si="2"/>
        <v>326</v>
      </c>
      <c r="C58" s="12">
        <v>37</v>
      </c>
      <c r="D58" s="11">
        <v>21</v>
      </c>
      <c r="E58" s="11">
        <v>187</v>
      </c>
      <c r="F58" s="11">
        <v>22</v>
      </c>
      <c r="G58" s="11">
        <v>5</v>
      </c>
      <c r="H58" s="11">
        <v>6</v>
      </c>
      <c r="I58" s="30">
        <v>7</v>
      </c>
      <c r="J58" s="30">
        <v>5</v>
      </c>
      <c r="K58" s="30">
        <v>2</v>
      </c>
      <c r="L58" s="30">
        <v>2</v>
      </c>
      <c r="M58" s="30">
        <v>4</v>
      </c>
      <c r="N58" s="11">
        <v>1</v>
      </c>
      <c r="O58" s="11">
        <v>5</v>
      </c>
      <c r="P58" s="155">
        <v>22</v>
      </c>
    </row>
    <row r="59" spans="1:16">
      <c r="A59" s="154" t="s">
        <v>574</v>
      </c>
      <c r="B59" s="32">
        <f t="shared" si="2"/>
        <v>43</v>
      </c>
      <c r="C59" s="13">
        <v>5</v>
      </c>
      <c r="D59" s="11">
        <v>6</v>
      </c>
      <c r="E59" s="11">
        <v>6</v>
      </c>
      <c r="F59" s="11">
        <v>4</v>
      </c>
      <c r="G59" s="11">
        <v>0</v>
      </c>
      <c r="H59" s="11">
        <v>2</v>
      </c>
      <c r="I59" s="30">
        <v>8</v>
      </c>
      <c r="J59" s="30">
        <v>0</v>
      </c>
      <c r="K59" s="30">
        <v>2</v>
      </c>
      <c r="L59" s="30">
        <v>0</v>
      </c>
      <c r="M59" s="30">
        <v>0</v>
      </c>
      <c r="N59" s="11">
        <v>0</v>
      </c>
      <c r="O59" s="11">
        <v>0</v>
      </c>
      <c r="P59" s="155">
        <v>10</v>
      </c>
    </row>
    <row r="60" spans="1:16" ht="14.25" thickBot="1">
      <c r="A60" s="156" t="s">
        <v>575</v>
      </c>
      <c r="B60" s="5">
        <f t="shared" si="2"/>
        <v>85</v>
      </c>
      <c r="C60" s="14">
        <v>10</v>
      </c>
      <c r="D60" s="8">
        <v>11</v>
      </c>
      <c r="E60" s="8">
        <v>40</v>
      </c>
      <c r="F60" s="8">
        <v>3</v>
      </c>
      <c r="G60" s="8">
        <v>4</v>
      </c>
      <c r="H60" s="8">
        <v>6</v>
      </c>
      <c r="I60" s="8">
        <v>1</v>
      </c>
      <c r="J60" s="27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150">
        <v>10</v>
      </c>
    </row>
    <row r="61" spans="1:16">
      <c r="A61" s="45"/>
      <c r="J61" s="3"/>
    </row>
  </sheetData>
  <phoneticPr fontId="3"/>
  <pageMargins left="0.82677165354330717" right="0.19685039370078741" top="0.78740157480314965" bottom="0.39370078740157483" header="0.19685039370078741" footer="0.27559055118110237"/>
  <pageSetup paperSize="9" scale="75" orientation="portrait" horizontalDpi="400" verticalDpi="4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H52"/>
  <sheetViews>
    <sheetView topLeftCell="A31" zoomScale="75" zoomScaleNormal="75" workbookViewId="0">
      <selection activeCell="G19" sqref="G19"/>
    </sheetView>
  </sheetViews>
  <sheetFormatPr defaultRowHeight="19.5" customHeight="1"/>
  <cols>
    <col min="1" max="1" width="20.75" style="46" customWidth="1"/>
    <col min="2" max="2" width="10.75" style="46" customWidth="1"/>
    <col min="3" max="3" width="20.75" style="46" customWidth="1"/>
    <col min="4" max="4" width="10.5" style="46" customWidth="1"/>
    <col min="5" max="5" width="20.75" style="46" customWidth="1"/>
    <col min="6" max="6" width="10.75" style="46" customWidth="1"/>
    <col min="7" max="7" width="20.75" style="46" customWidth="1"/>
    <col min="8" max="8" width="10.75" style="46" customWidth="1"/>
    <col min="9" max="16384" width="9" style="46"/>
  </cols>
  <sheetData>
    <row r="1" spans="1:8" ht="20.25" customHeight="1">
      <c r="A1" s="117" t="s" ph="1">
        <v>577</v>
      </c>
      <c r="B1" ph="1"/>
      <c r="C1" ph="1"/>
      <c r="D1" ph="1"/>
      <c r="E1" ph="1"/>
      <c r="F1" ph="1"/>
      <c r="G1" ph="1"/>
      <c r="H1" ph="1"/>
    </row>
    <row r="2" spans="1:8" ht="20.25" customHeight="1" thickBot="1">
      <c r="A2" ph="1"/>
      <c r="B2" ph="1"/>
      <c r="C2" s="1" ph="1"/>
      <c r="D2" ph="1"/>
      <c r="E2" s="1" ph="1"/>
      <c r="F2" ph="1"/>
      <c r="G2" s="1" ph="1"/>
      <c r="H2" ph="1"/>
    </row>
    <row r="3" spans="1:8" ht="20.25" customHeight="1">
      <c r="A3" s="119" t="s" ph="1">
        <v>578</v>
      </c>
      <c r="B3" s="120" ph="1">
        <f>SUM(B4:B52,D3:D52,F3:F52,H3:H52)</f>
        <v>135104</v>
      </c>
      <c r="C3" s="121" t="s" ph="1">
        <v>579</v>
      </c>
      <c r="D3" s="122" ph="1">
        <v>32</v>
      </c>
      <c r="E3" s="121" t="s" ph="1">
        <v>580</v>
      </c>
      <c r="F3" s="122" ph="1">
        <v>4</v>
      </c>
      <c r="G3" s="121" t="s" ph="1">
        <v>581</v>
      </c>
      <c r="H3" s="123" ph="1">
        <v>3</v>
      </c>
    </row>
    <row r="4" spans="1:8" ht="20.25" customHeight="1">
      <c r="A4" s="124" t="s" ph="1">
        <v>582</v>
      </c>
      <c r="B4" s="125" ph="1">
        <v>15</v>
      </c>
      <c r="C4" s="126" t="s" ph="1">
        <v>583</v>
      </c>
      <c r="D4" s="12" ph="1">
        <v>78</v>
      </c>
      <c r="E4" s="126" t="s" ph="1">
        <v>584</v>
      </c>
      <c r="F4" s="12" ph="1">
        <v>3</v>
      </c>
      <c r="G4" s="126" t="s" ph="1">
        <v>585</v>
      </c>
      <c r="H4" s="127" ph="1">
        <v>3</v>
      </c>
    </row>
    <row r="5" spans="1:8" ht="20.25" customHeight="1">
      <c r="A5" s="128" t="s" ph="1">
        <v>586</v>
      </c>
      <c r="B5" s="125" ph="1">
        <v>3</v>
      </c>
      <c r="C5" s="129" t="s" ph="1">
        <v>587</v>
      </c>
      <c r="D5" s="12" ph="1">
        <v>15</v>
      </c>
      <c r="E5" s="126" t="s" ph="1">
        <v>588</v>
      </c>
      <c r="F5" s="12" ph="1">
        <v>5</v>
      </c>
      <c r="G5" s="129" t="s" ph="1">
        <v>589</v>
      </c>
      <c r="H5" s="127" ph="1">
        <v>0</v>
      </c>
    </row>
    <row r="6" spans="1:8" ht="20.25" customHeight="1">
      <c r="A6" s="128" t="s" ph="1">
        <v>590</v>
      </c>
      <c r="B6" s="130" ph="1">
        <v>14</v>
      </c>
      <c r="C6" s="131" t="s" ph="1">
        <v>591</v>
      </c>
      <c r="D6" s="12" ph="1">
        <v>0</v>
      </c>
      <c r="E6" s="126" t="s" ph="1">
        <v>592</v>
      </c>
      <c r="F6" s="12" ph="1">
        <v>848</v>
      </c>
      <c r="G6" s="131" t="s" ph="1">
        <v>593</v>
      </c>
      <c r="H6" s="127" ph="1">
        <v>45</v>
      </c>
    </row>
    <row r="7" spans="1:8" ht="20.25" customHeight="1">
      <c r="A7" s="128" t="s" ph="1">
        <v>594</v>
      </c>
      <c r="B7" s="130" ph="1">
        <v>0</v>
      </c>
      <c r="C7" s="126" t="s" ph="1">
        <v>595</v>
      </c>
      <c r="D7" s="12" ph="1">
        <v>0</v>
      </c>
      <c r="E7" s="126" t="s" ph="1">
        <v>596</v>
      </c>
      <c r="F7" s="12" ph="1">
        <v>3</v>
      </c>
      <c r="G7" s="129" t="s" ph="1">
        <v>597</v>
      </c>
      <c r="H7" s="127" ph="1">
        <v>142</v>
      </c>
    </row>
    <row r="8" spans="1:8" ht="20.25" customHeight="1">
      <c r="A8" s="128" t="s" ph="1">
        <v>598</v>
      </c>
      <c r="B8" s="130" ph="1">
        <v>0</v>
      </c>
      <c r="C8" s="126" t="s" ph="1">
        <v>599</v>
      </c>
      <c r="D8" s="12" ph="1">
        <v>1</v>
      </c>
      <c r="E8" s="126" t="s" ph="1">
        <v>600</v>
      </c>
      <c r="F8" s="12" ph="1">
        <v>16</v>
      </c>
      <c r="G8" s="126" t="s" ph="1">
        <v>601</v>
      </c>
      <c r="H8" s="127" ph="1">
        <v>872</v>
      </c>
    </row>
    <row r="9" spans="1:8" ht="20.25" customHeight="1">
      <c r="A9" s="128" t="s" ph="1">
        <v>602</v>
      </c>
      <c r="B9" s="130" ph="1">
        <v>0</v>
      </c>
      <c r="C9" s="126" t="s" ph="1">
        <v>603</v>
      </c>
      <c r="D9" s="12" ph="1">
        <v>20</v>
      </c>
      <c r="E9" s="126" t="s" ph="1">
        <v>604</v>
      </c>
      <c r="F9" s="12" ph="1">
        <v>0</v>
      </c>
      <c r="G9" s="126" t="s" ph="1">
        <v>605</v>
      </c>
      <c r="H9" s="127" ph="1">
        <v>0</v>
      </c>
    </row>
    <row r="10" spans="1:8" ht="20.25" customHeight="1">
      <c r="A10" s="128" t="s" ph="1">
        <v>606</v>
      </c>
      <c r="B10" s="130" ph="1">
        <v>896</v>
      </c>
      <c r="C10" s="126" t="s" ph="1">
        <v>607</v>
      </c>
      <c r="D10" s="12" ph="1">
        <v>3</v>
      </c>
      <c r="E10" s="126" t="s" ph="1">
        <v>608</v>
      </c>
      <c r="F10" s="12" ph="1">
        <v>2</v>
      </c>
      <c r="G10" s="126" t="s" ph="1">
        <v>609</v>
      </c>
      <c r="H10" s="127" ph="1">
        <v>0</v>
      </c>
    </row>
    <row r="11" spans="1:8" ht="20.25" customHeight="1">
      <c r="A11" s="128" t="s" ph="1">
        <v>610</v>
      </c>
      <c r="B11" s="130" ph="1">
        <v>2</v>
      </c>
      <c r="C11" s="126" t="s" ph="1">
        <v>611</v>
      </c>
      <c r="D11" s="12" ph="1">
        <v>82</v>
      </c>
      <c r="E11" s="126" t="s" ph="1">
        <v>612</v>
      </c>
      <c r="F11" s="12" ph="1">
        <v>2</v>
      </c>
      <c r="G11" s="126" t="s" ph="1">
        <v>613</v>
      </c>
      <c r="H11" s="127" ph="1">
        <v>6</v>
      </c>
    </row>
    <row r="12" spans="1:8" ht="20.25" customHeight="1">
      <c r="A12" s="128" t="s" ph="1">
        <v>614</v>
      </c>
      <c r="B12" s="130" ph="1">
        <v>995</v>
      </c>
      <c r="C12" s="126" t="s" ph="1">
        <v>615</v>
      </c>
      <c r="D12" s="12" ph="1">
        <v>379</v>
      </c>
      <c r="E12" s="126" t="s" ph="1">
        <v>616</v>
      </c>
      <c r="F12" s="12" ph="1">
        <v>10</v>
      </c>
      <c r="G12" s="126" t="s" ph="1">
        <v>617</v>
      </c>
      <c r="H12" s="127" ph="1">
        <v>0</v>
      </c>
    </row>
    <row r="13" spans="1:8" ht="20.25" customHeight="1">
      <c r="A13" s="128" t="s" ph="1">
        <v>618</v>
      </c>
      <c r="B13" s="130" ph="1">
        <v>78</v>
      </c>
      <c r="C13" s="126" t="s" ph="1">
        <v>619</v>
      </c>
      <c r="D13" s="12" ph="1">
        <v>1</v>
      </c>
      <c r="E13" s="126" t="s" ph="1">
        <v>620</v>
      </c>
      <c r="F13" s="12" ph="1">
        <v>205</v>
      </c>
      <c r="G13" s="126" t="s" ph="1">
        <v>621</v>
      </c>
      <c r="H13" s="127" ph="1">
        <v>0</v>
      </c>
    </row>
    <row r="14" spans="1:8" ht="20.25" customHeight="1">
      <c r="A14" s="128" t="s" ph="1">
        <v>622</v>
      </c>
      <c r="B14" s="130" ph="1">
        <v>6</v>
      </c>
      <c r="C14" s="126" t="s" ph="1">
        <v>623</v>
      </c>
      <c r="D14" s="12" ph="1">
        <v>0</v>
      </c>
      <c r="E14" s="126" t="s" ph="1">
        <v>624</v>
      </c>
      <c r="F14" s="12" ph="1">
        <v>5</v>
      </c>
      <c r="G14" s="126" t="s" ph="1">
        <v>625</v>
      </c>
      <c r="H14" s="127" ph="1">
        <v>229</v>
      </c>
    </row>
    <row r="15" spans="1:8" ht="20.25" customHeight="1">
      <c r="A15" s="128" t="s" ph="1">
        <v>626</v>
      </c>
      <c r="B15" s="130" ph="1">
        <v>8</v>
      </c>
      <c r="C15" s="126" t="s" ph="1">
        <v>627</v>
      </c>
      <c r="D15" s="12" ph="1">
        <v>1</v>
      </c>
      <c r="E15" s="126" t="s" ph="1">
        <v>628</v>
      </c>
      <c r="F15" s="12" ph="1">
        <v>7</v>
      </c>
      <c r="G15" s="126" t="s" ph="1">
        <v>629</v>
      </c>
      <c r="H15" s="127" ph="1">
        <v>125</v>
      </c>
    </row>
    <row r="16" spans="1:8" ht="20.25" customHeight="1">
      <c r="A16" s="128" t="s" ph="1">
        <v>630</v>
      </c>
      <c r="B16" s="130" ph="1">
        <v>0</v>
      </c>
      <c r="C16" s="126" t="s" ph="1">
        <v>631</v>
      </c>
      <c r="D16" s="12" ph="1">
        <v>794</v>
      </c>
      <c r="E16" s="126" t="s" ph="1">
        <v>632</v>
      </c>
      <c r="F16" s="12" ph="1">
        <v>0</v>
      </c>
      <c r="G16" s="126" t="s" ph="1">
        <v>633</v>
      </c>
      <c r="H16" s="127" ph="1">
        <v>11</v>
      </c>
    </row>
    <row r="17" spans="1:8" ht="20.25" customHeight="1">
      <c r="A17" s="128" t="s" ph="1">
        <v>634</v>
      </c>
      <c r="B17" s="130" ph="1">
        <v>667</v>
      </c>
      <c r="C17" s="126" t="s" ph="1">
        <v>635</v>
      </c>
      <c r="D17" s="12" ph="1">
        <v>248</v>
      </c>
      <c r="E17" s="126" t="s" ph="1">
        <v>636</v>
      </c>
      <c r="F17" s="12" ph="1">
        <v>102</v>
      </c>
      <c r="G17" s="126" t="s" ph="1">
        <v>637</v>
      </c>
      <c r="H17" s="127" ph="1">
        <v>0</v>
      </c>
    </row>
    <row r="18" spans="1:8" ht="20.25" customHeight="1">
      <c r="A18" s="128" t="s" ph="1">
        <v>638</v>
      </c>
      <c r="B18" s="130" ph="1">
        <v>0</v>
      </c>
      <c r="C18" s="126" t="s" ph="1">
        <v>639</v>
      </c>
      <c r="D18" s="12" ph="1">
        <v>47</v>
      </c>
      <c r="E18" s="126" t="s" ph="1">
        <v>640</v>
      </c>
      <c r="F18" s="12" ph="1">
        <v>34</v>
      </c>
      <c r="G18" s="126" t="s" ph="1">
        <v>641</v>
      </c>
      <c r="H18" s="127" ph="1">
        <v>49</v>
      </c>
    </row>
    <row r="19" spans="1:8" ht="20.25" customHeight="1">
      <c r="A19" s="128" t="s" ph="1">
        <v>642</v>
      </c>
      <c r="B19" s="130" ph="1">
        <v>9</v>
      </c>
      <c r="C19" s="126" t="s" ph="1">
        <v>643</v>
      </c>
      <c r="D19" s="12" ph="1">
        <v>1</v>
      </c>
      <c r="E19" s="126" t="s" ph="1">
        <v>644</v>
      </c>
      <c r="F19" s="12" ph="1">
        <v>0</v>
      </c>
      <c r="G19" s="126" t="s" ph="1">
        <v>645</v>
      </c>
      <c r="H19" s="127" ph="1">
        <v>3774</v>
      </c>
    </row>
    <row r="20" spans="1:8" ht="20.25" customHeight="1">
      <c r="A20" s="128" t="s" ph="1">
        <v>646</v>
      </c>
      <c r="B20" s="130" ph="1">
        <v>56</v>
      </c>
      <c r="C20" s="126" t="s" ph="1">
        <v>647</v>
      </c>
      <c r="D20" s="12" ph="1">
        <v>14</v>
      </c>
      <c r="E20" s="126" t="s" ph="1">
        <v>648</v>
      </c>
      <c r="F20" s="12" ph="1">
        <v>0</v>
      </c>
      <c r="G20" s="126" t="s" ph="1">
        <v>649</v>
      </c>
      <c r="H20" s="127" ph="1">
        <v>1</v>
      </c>
    </row>
    <row r="21" spans="1:8" ht="20.25" customHeight="1">
      <c r="A21" s="128" t="s" ph="1">
        <v>650</v>
      </c>
      <c r="B21" s="130" ph="1">
        <v>5</v>
      </c>
      <c r="C21" s="126" t="s" ph="1">
        <v>651</v>
      </c>
      <c r="D21" s="12" ph="1">
        <v>21</v>
      </c>
      <c r="E21" s="126" t="s" ph="1">
        <v>652</v>
      </c>
      <c r="F21" s="12" ph="1">
        <v>0</v>
      </c>
      <c r="G21" s="126" t="s" ph="1">
        <v>653</v>
      </c>
      <c r="H21" s="127" ph="1">
        <v>5</v>
      </c>
    </row>
    <row r="22" spans="1:8" ht="20.25" customHeight="1">
      <c r="A22" s="128" t="s" ph="1">
        <v>654</v>
      </c>
      <c r="B22" s="130" ph="1">
        <v>4</v>
      </c>
      <c r="C22" s="126" t="s" ph="1">
        <v>655</v>
      </c>
      <c r="D22" s="12" ph="1">
        <v>0</v>
      </c>
      <c r="E22" s="126" t="s" ph="1">
        <v>656</v>
      </c>
      <c r="F22" s="12" ph="1">
        <v>235</v>
      </c>
      <c r="G22" s="126" t="s" ph="1">
        <v>657</v>
      </c>
      <c r="H22" s="127" ph="1">
        <v>6</v>
      </c>
    </row>
    <row r="23" spans="1:8" ht="20.25" customHeight="1">
      <c r="A23" s="128" t="s" ph="1">
        <v>658</v>
      </c>
      <c r="B23" s="130" ph="1">
        <v>5</v>
      </c>
      <c r="C23" s="126" t="s" ph="1">
        <v>659</v>
      </c>
      <c r="D23" s="12" ph="1">
        <v>1</v>
      </c>
      <c r="E23" s="126" t="s" ph="1">
        <v>660</v>
      </c>
      <c r="F23" s="12" ph="1">
        <v>198</v>
      </c>
      <c r="G23" s="126" t="s" ph="1">
        <v>661</v>
      </c>
      <c r="H23" s="127" ph="1">
        <v>28</v>
      </c>
    </row>
    <row r="24" spans="1:8" ht="20.25" customHeight="1">
      <c r="A24" s="128" t="s" ph="1">
        <v>662</v>
      </c>
      <c r="B24" s="130" ph="1">
        <v>904</v>
      </c>
      <c r="C24" s="126" t="s" ph="1">
        <v>663</v>
      </c>
      <c r="D24" s="12" ph="1">
        <v>4</v>
      </c>
      <c r="E24" s="126" t="s" ph="1">
        <v>664</v>
      </c>
      <c r="F24" s="12" ph="1">
        <v>244</v>
      </c>
      <c r="G24" s="126" t="s" ph="1">
        <v>665</v>
      </c>
      <c r="H24" s="127" ph="1">
        <v>111</v>
      </c>
    </row>
    <row r="25" spans="1:8" ht="20.25" customHeight="1">
      <c r="A25" s="128" t="s" ph="1">
        <v>666</v>
      </c>
      <c r="B25" s="130" ph="1">
        <v>1</v>
      </c>
      <c r="C25" s="126" t="s" ph="1">
        <v>667</v>
      </c>
      <c r="D25" s="12" ph="1">
        <v>21</v>
      </c>
      <c r="E25" s="126" t="s" ph="1">
        <v>668</v>
      </c>
      <c r="F25" s="12" ph="1">
        <v>11</v>
      </c>
      <c r="G25" s="126" t="s" ph="1">
        <v>669</v>
      </c>
      <c r="H25" s="127" ph="1">
        <v>3</v>
      </c>
    </row>
    <row r="26" spans="1:8" ht="20.25" customHeight="1">
      <c r="A26" s="128" t="s" ph="1">
        <v>670</v>
      </c>
      <c r="B26" s="130" ph="1">
        <v>1</v>
      </c>
      <c r="C26" s="126" t="s" ph="1">
        <v>671</v>
      </c>
      <c r="D26" s="12" ph="1">
        <v>41</v>
      </c>
      <c r="E26" s="126" t="s" ph="1">
        <v>672</v>
      </c>
      <c r="F26" s="12" ph="1">
        <v>0</v>
      </c>
      <c r="G26" s="126" t="s" ph="1">
        <v>673</v>
      </c>
      <c r="H26" s="127" ph="1">
        <v>0</v>
      </c>
    </row>
    <row r="27" spans="1:8" ht="20.25" customHeight="1">
      <c r="A27" s="128" t="s" ph="1">
        <v>674</v>
      </c>
      <c r="B27" s="130" ph="1">
        <v>13888</v>
      </c>
      <c r="C27" s="126" t="s" ph="1">
        <v>675</v>
      </c>
      <c r="D27" s="12" ph="1">
        <v>2</v>
      </c>
      <c r="E27" s="126" t="s" ph="1">
        <v>676</v>
      </c>
      <c r="F27" s="12" ph="1">
        <v>338</v>
      </c>
      <c r="G27" s="126" t="s" ph="1">
        <v>677</v>
      </c>
      <c r="H27" s="127" ph="1">
        <v>17</v>
      </c>
    </row>
    <row r="28" spans="1:8" ht="20.25" customHeight="1">
      <c r="A28" s="128" t="s" ph="1">
        <v>678</v>
      </c>
      <c r="B28" s="130" ph="1">
        <v>0</v>
      </c>
      <c r="C28" s="126" t="s" ph="1">
        <v>679</v>
      </c>
      <c r="D28" s="12" ph="1">
        <v>1380</v>
      </c>
      <c r="E28" s="126" t="s" ph="1">
        <v>680</v>
      </c>
      <c r="F28" s="12" ph="1">
        <v>57</v>
      </c>
      <c r="G28" s="131" t="s" ph="1">
        <v>681</v>
      </c>
      <c r="H28" s="127" ph="1">
        <v>276</v>
      </c>
    </row>
    <row r="29" spans="1:8" ht="20.25" customHeight="1">
      <c r="A29" s="128" t="s" ph="1">
        <v>682</v>
      </c>
      <c r="B29" s="130" ph="1">
        <v>37</v>
      </c>
      <c r="C29" s="126" t="s" ph="1">
        <v>683</v>
      </c>
      <c r="D29" s="12" ph="1">
        <v>1340</v>
      </c>
      <c r="E29" s="126" t="s" ph="1">
        <v>684</v>
      </c>
      <c r="F29" s="12" ph="1">
        <v>3</v>
      </c>
      <c r="G29" s="131" t="s" ph="1">
        <v>685</v>
      </c>
      <c r="H29" s="127" ph="1">
        <v>9</v>
      </c>
    </row>
    <row r="30" spans="1:8" ht="20.25" customHeight="1">
      <c r="A30" s="128" t="s" ph="1">
        <v>686</v>
      </c>
      <c r="B30" s="130" ph="1">
        <v>0</v>
      </c>
      <c r="C30" s="126" t="s" ph="1">
        <v>687</v>
      </c>
      <c r="D30" s="12" ph="1">
        <v>792</v>
      </c>
      <c r="E30" s="126" t="s" ph="1">
        <v>688</v>
      </c>
      <c r="F30" s="12" ph="1">
        <v>1061</v>
      </c>
      <c r="G30" s="126" t="s" ph="1">
        <v>689</v>
      </c>
      <c r="H30" s="127" ph="1">
        <v>1798</v>
      </c>
    </row>
    <row r="31" spans="1:8" ht="20.25" customHeight="1">
      <c r="A31" s="128" t="s" ph="1">
        <v>690</v>
      </c>
      <c r="B31" s="130" ph="1">
        <v>0</v>
      </c>
      <c r="C31" s="126" t="s" ph="1">
        <v>691</v>
      </c>
      <c r="D31" s="12" ph="1">
        <v>2</v>
      </c>
      <c r="E31" s="126" t="s" ph="1">
        <v>692</v>
      </c>
      <c r="F31" s="12" ph="1">
        <v>4</v>
      </c>
      <c r="G31" s="126" t="s" ph="1">
        <v>693</v>
      </c>
      <c r="H31" s="127" ph="1">
        <v>4978</v>
      </c>
    </row>
    <row r="32" spans="1:8" ht="20.25" customHeight="1">
      <c r="A32" s="128" t="s" ph="1">
        <v>694</v>
      </c>
      <c r="B32" s="130" ph="1">
        <v>1282</v>
      </c>
      <c r="C32" s="126" t="s" ph="1">
        <v>695</v>
      </c>
      <c r="D32" s="12" ph="1">
        <v>114</v>
      </c>
      <c r="E32" s="126" t="s" ph="1">
        <v>696</v>
      </c>
      <c r="F32" s="12" ph="1">
        <v>6</v>
      </c>
      <c r="G32" s="126" t="s" ph="1">
        <v>697</v>
      </c>
      <c r="H32" s="127" ph="1">
        <v>87</v>
      </c>
    </row>
    <row r="33" spans="1:8" ht="20.25" customHeight="1">
      <c r="A33" s="128" t="s" ph="1">
        <v>698</v>
      </c>
      <c r="B33" s="130" ph="1">
        <v>13</v>
      </c>
      <c r="C33" s="126" t="s" ph="1">
        <v>699</v>
      </c>
      <c r="D33" s="12" ph="1">
        <v>55</v>
      </c>
      <c r="E33" s="126" t="s" ph="1">
        <v>700</v>
      </c>
      <c r="F33" s="12" ph="1">
        <v>2</v>
      </c>
      <c r="G33" s="126" t="s" ph="1">
        <v>701</v>
      </c>
      <c r="H33" s="127" ph="1">
        <v>17</v>
      </c>
    </row>
    <row r="34" spans="1:8" ht="20.25" customHeight="1">
      <c r="A34" s="128" t="s" ph="1">
        <v>702</v>
      </c>
      <c r="B34" s="130" ph="1">
        <v>1011</v>
      </c>
      <c r="C34" s="126" t="s" ph="1">
        <v>703</v>
      </c>
      <c r="D34" s="12" ph="1">
        <v>145</v>
      </c>
      <c r="E34" s="126" t="s" ph="1">
        <v>704</v>
      </c>
      <c r="F34" s="12" ph="1">
        <v>254</v>
      </c>
      <c r="G34" s="126" t="s" ph="1">
        <v>705</v>
      </c>
      <c r="H34" s="127" ph="1">
        <v>10</v>
      </c>
    </row>
    <row r="35" spans="1:8" ht="20.25" customHeight="1">
      <c r="A35" s="128" t="s" ph="1">
        <v>706</v>
      </c>
      <c r="B35" s="130" ph="1">
        <v>2</v>
      </c>
      <c r="C35" s="131" t="s" ph="1">
        <v>707</v>
      </c>
      <c r="D35" s="12" ph="1">
        <v>6</v>
      </c>
      <c r="E35" s="126" t="s" ph="1">
        <v>708</v>
      </c>
      <c r="F35" s="12" ph="1">
        <v>7533</v>
      </c>
      <c r="G35" s="126" t="s" ph="1">
        <v>709</v>
      </c>
      <c r="H35" s="127" ph="1">
        <v>0</v>
      </c>
    </row>
    <row r="36" spans="1:8" ht="20.25" customHeight="1">
      <c r="A36" s="132" t="s" ph="1">
        <v>710</v>
      </c>
      <c r="B36" s="130" ph="1">
        <v>0</v>
      </c>
      <c r="C36" s="126" t="s" ph="1">
        <v>711</v>
      </c>
      <c r="D36" s="12" ph="1">
        <v>6</v>
      </c>
      <c r="E36" s="126" t="s" ph="1">
        <v>712</v>
      </c>
      <c r="F36" s="12" ph="1">
        <v>13608</v>
      </c>
      <c r="G36" s="126" t="s" ph="1">
        <v>713</v>
      </c>
      <c r="H36" s="127" ph="1">
        <v>0</v>
      </c>
    </row>
    <row r="37" spans="1:8" ht="20.25" customHeight="1">
      <c r="A37" s="128" t="s" ph="1">
        <v>714</v>
      </c>
      <c r="B37" s="130" ph="1">
        <v>0</v>
      </c>
      <c r="C37" s="126" t="s" ph="1">
        <v>715</v>
      </c>
      <c r="D37" s="12" ph="1">
        <v>11</v>
      </c>
      <c r="E37" s="126" t="s" ph="1">
        <v>716</v>
      </c>
      <c r="F37" s="12" ph="1">
        <v>53</v>
      </c>
      <c r="G37" s="126" t="s" ph="1">
        <v>717</v>
      </c>
      <c r="H37" s="127" ph="1">
        <v>26</v>
      </c>
    </row>
    <row r="38" spans="1:8" ht="20.25" customHeight="1">
      <c r="A38" s="128" t="s" ph="1">
        <v>718</v>
      </c>
      <c r="B38" s="130" ph="1">
        <v>31</v>
      </c>
      <c r="C38" s="126" t="s" ph="1">
        <v>719</v>
      </c>
      <c r="D38" s="12" ph="1">
        <v>5</v>
      </c>
      <c r="E38" s="126" t="s" ph="1">
        <v>720</v>
      </c>
      <c r="F38" s="12" ph="1">
        <v>37</v>
      </c>
      <c r="G38" s="126" t="s" ph="1">
        <v>721</v>
      </c>
      <c r="H38" s="127" ph="1">
        <v>3116</v>
      </c>
    </row>
    <row r="39" spans="1:8" ht="20.25" customHeight="1">
      <c r="A39" s="128" t="s" ph="1">
        <v>722</v>
      </c>
      <c r="B39" s="130" ph="1">
        <v>31186</v>
      </c>
      <c r="C39" s="126" t="s" ph="1">
        <v>723</v>
      </c>
      <c r="D39" s="12" ph="1">
        <v>23</v>
      </c>
      <c r="E39" s="126" t="s" ph="1">
        <v>724</v>
      </c>
      <c r="F39" s="12" ph="1">
        <v>0</v>
      </c>
      <c r="G39" s="126" t="s" ph="1">
        <v>725</v>
      </c>
      <c r="H39" s="127" ph="1">
        <v>1</v>
      </c>
    </row>
    <row r="40" spans="1:8" ht="20.25" customHeight="1">
      <c r="A40" s="128" t="s" ph="1">
        <v>726</v>
      </c>
      <c r="B40" s="130" ph="1">
        <v>415</v>
      </c>
      <c r="C40" s="126" t="s" ph="1">
        <v>727</v>
      </c>
      <c r="D40" s="12" ph="1">
        <v>0</v>
      </c>
      <c r="E40" s="126" t="s" ph="1">
        <v>728</v>
      </c>
      <c r="F40" s="12" ph="1">
        <v>300</v>
      </c>
      <c r="G40" s="126" t="s" ph="1">
        <v>729</v>
      </c>
      <c r="H40" s="127" ph="1">
        <v>5</v>
      </c>
    </row>
    <row r="41" spans="1:8" ht="20.25" customHeight="1">
      <c r="A41" s="128" t="s" ph="1">
        <v>730</v>
      </c>
      <c r="B41" s="130" ph="1">
        <v>0</v>
      </c>
      <c r="C41" s="126" t="s" ph="1">
        <v>731</v>
      </c>
      <c r="D41" s="12" ph="1">
        <v>34421</v>
      </c>
      <c r="E41" s="126" t="s" ph="1">
        <v>732</v>
      </c>
      <c r="F41" s="12" ph="1">
        <v>424</v>
      </c>
      <c r="G41" s="133" t="s" ph="1">
        <v>733</v>
      </c>
      <c r="H41" s="127" ph="1">
        <v>1</v>
      </c>
    </row>
    <row r="42" spans="1:8" ht="20.25" customHeight="1">
      <c r="A42" s="128" t="s" ph="1">
        <v>734</v>
      </c>
      <c r="B42" s="130" ph="1">
        <v>3</v>
      </c>
      <c r="C42" s="126" t="s" ph="1">
        <v>735</v>
      </c>
      <c r="D42" s="12" ph="1">
        <v>0</v>
      </c>
      <c r="E42" s="126" t="s" ph="1">
        <v>736</v>
      </c>
      <c r="F42" s="12" ph="1">
        <v>2</v>
      </c>
      <c r="G42" s="126" t="s" ph="1">
        <v>737</v>
      </c>
      <c r="H42" s="127" ph="1">
        <v>10</v>
      </c>
    </row>
    <row r="43" spans="1:8" ht="20.25" customHeight="1">
      <c r="A43" s="128" t="s" ph="1">
        <v>487</v>
      </c>
      <c r="B43" s="130" ph="1">
        <v>25</v>
      </c>
      <c r="C43" s="126" t="s" ph="1">
        <v>738</v>
      </c>
      <c r="D43" s="12" ph="1">
        <v>5</v>
      </c>
      <c r="E43" s="134" t="s" ph="1">
        <v>739</v>
      </c>
      <c r="F43" s="12" ph="1">
        <v>8</v>
      </c>
      <c r="G43" s="126" t="s" ph="1">
        <v>740</v>
      </c>
      <c r="H43" s="127" ph="1">
        <v>12</v>
      </c>
    </row>
    <row r="44" spans="1:8" ht="20.25" customHeight="1">
      <c r="A44" s="128" t="s" ph="1">
        <v>741</v>
      </c>
      <c r="B44" s="130" ph="1">
        <v>25</v>
      </c>
      <c r="C44" s="126" t="s" ph="1">
        <v>742</v>
      </c>
      <c r="D44" s="12" ph="1">
        <v>1068</v>
      </c>
      <c r="E44" s="126" t="s" ph="1">
        <v>743</v>
      </c>
      <c r="F44" s="12" ph="1">
        <v>1</v>
      </c>
      <c r="G44" s="131" t="s" ph="1">
        <v>744</v>
      </c>
      <c r="H44" s="127" ph="1">
        <v>224</v>
      </c>
    </row>
    <row r="45" spans="1:8" ht="20.25" customHeight="1">
      <c r="A45" s="128" t="s" ph="1">
        <v>745</v>
      </c>
      <c r="B45" s="130" ph="1">
        <v>7</v>
      </c>
      <c r="C45" s="126" t="s" ph="1">
        <v>746</v>
      </c>
      <c r="D45" s="12" ph="1">
        <v>2</v>
      </c>
      <c r="E45" s="126" t="s" ph="1">
        <v>747</v>
      </c>
      <c r="F45" s="12" ph="1">
        <v>0</v>
      </c>
      <c r="G45" s="126" t="s" ph="1">
        <v>748</v>
      </c>
      <c r="H45" s="127" ph="1">
        <v>0</v>
      </c>
    </row>
    <row r="46" spans="1:8" ht="20.25" customHeight="1">
      <c r="A46" s="128" t="s" ph="1">
        <v>749</v>
      </c>
      <c r="B46" s="130" ph="1">
        <v>10</v>
      </c>
      <c r="C46" s="126" t="s" ph="1">
        <v>750</v>
      </c>
      <c r="D46" s="12" ph="1">
        <v>8</v>
      </c>
      <c r="E46" s="126" t="s" ph="1">
        <v>751</v>
      </c>
      <c r="F46" s="12" ph="1">
        <v>0</v>
      </c>
      <c r="G46" s="131" t="s" ph="1">
        <v>752</v>
      </c>
      <c r="H46" s="127" ph="1">
        <v>1</v>
      </c>
    </row>
    <row r="47" spans="1:8" ht="20.25" customHeight="1">
      <c r="A47" s="128" t="s" ph="1">
        <v>753</v>
      </c>
      <c r="B47" s="130" ph="1">
        <v>4</v>
      </c>
      <c r="C47" s="126" t="s" ph="1">
        <v>754</v>
      </c>
      <c r="D47" s="12" ph="1">
        <v>3</v>
      </c>
      <c r="E47" s="126" t="s" ph="1">
        <v>755</v>
      </c>
      <c r="F47" s="12" ph="1">
        <v>109</v>
      </c>
      <c r="G47" s="126" ph="1"/>
      <c r="H47" s="127" ph="1">
        <v>0</v>
      </c>
    </row>
    <row r="48" spans="1:8" ht="20.25" customHeight="1">
      <c r="A48" s="128" t="s" ph="1">
        <v>756</v>
      </c>
      <c r="B48" s="130" ph="1">
        <v>17</v>
      </c>
      <c r="C48" s="126" t="s" ph="1">
        <v>757</v>
      </c>
      <c r="D48" s="12" ph="1">
        <v>1</v>
      </c>
      <c r="E48" s="126" t="s" ph="1">
        <v>758</v>
      </c>
      <c r="F48" s="12" ph="1">
        <v>24</v>
      </c>
      <c r="G48" s="135" ph="1"/>
      <c r="H48" s="127" ph="1">
        <v>0</v>
      </c>
    </row>
    <row r="49" spans="1:8" ht="20.25" customHeight="1">
      <c r="A49" s="128" t="s" ph="1">
        <v>759</v>
      </c>
      <c r="B49" s="130" ph="1">
        <v>139</v>
      </c>
      <c r="C49" s="126" t="s" ph="1">
        <v>760</v>
      </c>
      <c r="D49" s="12" ph="1">
        <v>2</v>
      </c>
      <c r="E49" s="126" t="s" ph="1">
        <v>761</v>
      </c>
      <c r="F49" s="12" ph="1">
        <v>0</v>
      </c>
      <c r="G49" s="136" ph="1"/>
      <c r="H49" s="127" ph="1">
        <v>0</v>
      </c>
    </row>
    <row r="50" spans="1:8" ht="20.25" customHeight="1">
      <c r="A50" s="128" t="s" ph="1">
        <v>762</v>
      </c>
      <c r="B50" s="130" ph="1">
        <v>1</v>
      </c>
      <c r="C50" s="126" t="s" ph="1">
        <v>763</v>
      </c>
      <c r="D50" s="12" ph="1">
        <v>2</v>
      </c>
      <c r="E50" s="126" t="s" ph="1">
        <v>764</v>
      </c>
      <c r="F50" s="12" ph="1">
        <v>0</v>
      </c>
      <c r="G50" s="136" ph="1"/>
      <c r="H50" s="127" ph="1">
        <v>0</v>
      </c>
    </row>
    <row r="51" spans="1:8" ht="19.5" customHeight="1">
      <c r="A51" s="128" t="s" ph="1">
        <v>765</v>
      </c>
      <c r="B51" s="130" ph="1">
        <v>1</v>
      </c>
      <c r="C51" s="126" t="s" ph="1">
        <v>766</v>
      </c>
      <c r="D51" s="13" ph="1">
        <v>20</v>
      </c>
      <c r="E51" s="126" t="s" ph="1">
        <v>767</v>
      </c>
      <c r="F51" s="12" ph="1">
        <v>233</v>
      </c>
      <c r="G51" s="136" ph="1"/>
      <c r="H51" s="127" ph="1">
        <v>0</v>
      </c>
    </row>
    <row r="52" spans="1:8" ht="19.5" customHeight="1" thickBot="1">
      <c r="A52" s="137" t="s" ph="1">
        <v>768</v>
      </c>
      <c r="B52" s="138" ph="1">
        <v>122</v>
      </c>
      <c r="C52" s="139" t="s" ph="1">
        <v>769</v>
      </c>
      <c r="D52" s="14" ph="1">
        <v>2</v>
      </c>
      <c r="E52" s="139" t="s" ph="1">
        <v>770</v>
      </c>
      <c r="F52" s="140" ph="1">
        <v>5</v>
      </c>
      <c r="G52" s="141" ph="1"/>
      <c r="H52" s="142" ph="1">
        <v>0</v>
      </c>
    </row>
  </sheetData>
  <phoneticPr fontId="2" type="Hiragana"/>
  <pageMargins left="0.70866141732283472" right="0.39370078740157483" top="0.98425196850393704" bottom="0.39370078740157483" header="0.51181102362204722" footer="0.51181102362204722"/>
  <pageSetup paperSize="9" scale="70" orientation="portrait" horizontalDpi="4294967292" verticalDpi="4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Q62"/>
  <sheetViews>
    <sheetView topLeftCell="A13" zoomScaleNormal="100" zoomScaleSheetLayoutView="75" workbookViewId="0">
      <selection activeCell="N20" sqref="N20"/>
    </sheetView>
  </sheetViews>
  <sheetFormatPr defaultRowHeight="13.5"/>
  <cols>
    <col min="1" max="1" width="10" customWidth="1"/>
    <col min="2" max="2" width="9.625" bestFit="1" customWidth="1"/>
    <col min="3" max="3" width="7.875" customWidth="1"/>
    <col min="5" max="6" width="7.5" bestFit="1" customWidth="1"/>
    <col min="7" max="8" width="6.5" bestFit="1" customWidth="1"/>
    <col min="9" max="9" width="8.25" bestFit="1" customWidth="1"/>
    <col min="10" max="10" width="6" customWidth="1"/>
    <col min="11" max="11" width="5.75" customWidth="1"/>
    <col min="12" max="12" width="8.875" bestFit="1" customWidth="1"/>
    <col min="13" max="13" width="7.5" customWidth="1"/>
    <col min="14" max="14" width="10.125" bestFit="1" customWidth="1"/>
    <col min="15" max="15" width="8.5" bestFit="1" customWidth="1"/>
    <col min="16" max="17" width="7.5" customWidth="1"/>
  </cols>
  <sheetData>
    <row r="1" spans="1:17" ht="16.5" customHeight="1">
      <c r="A1" s="16" t="s">
        <v>799</v>
      </c>
    </row>
    <row r="2" spans="1:17" ht="16.5" customHeight="1" thickBot="1">
      <c r="A2" s="16"/>
    </row>
    <row r="3" spans="1:17" ht="16.5" customHeight="1">
      <c r="A3" s="162"/>
      <c r="B3" s="162"/>
      <c r="C3" s="163" t="s">
        <v>440</v>
      </c>
      <c r="D3" s="164"/>
      <c r="E3" s="165"/>
      <c r="F3" s="164"/>
      <c r="G3" s="165"/>
      <c r="H3" s="164"/>
      <c r="I3" s="165"/>
      <c r="J3" s="164"/>
      <c r="K3" s="165"/>
      <c r="L3" s="165"/>
      <c r="M3" s="164"/>
      <c r="N3" s="165"/>
      <c r="O3" s="166" t="s">
        <v>376</v>
      </c>
      <c r="P3" s="1"/>
      <c r="Q3" s="1"/>
    </row>
    <row r="4" spans="1:17" ht="16.5" customHeight="1" thickBot="1">
      <c r="A4" s="167"/>
      <c r="B4" s="168" t="s">
        <v>771</v>
      </c>
      <c r="C4" s="169" t="s">
        <v>441</v>
      </c>
      <c r="D4" s="170" t="s">
        <v>190</v>
      </c>
      <c r="E4" s="171" t="s">
        <v>167</v>
      </c>
      <c r="F4" s="170" t="s">
        <v>181</v>
      </c>
      <c r="G4" s="171" t="s">
        <v>179</v>
      </c>
      <c r="H4" s="170" t="s">
        <v>222</v>
      </c>
      <c r="I4" s="171" t="s">
        <v>442</v>
      </c>
      <c r="J4" s="170" t="s">
        <v>221</v>
      </c>
      <c r="K4" s="171" t="s">
        <v>142</v>
      </c>
      <c r="L4" s="171" t="s">
        <v>443</v>
      </c>
      <c r="M4" s="170" t="s">
        <v>171</v>
      </c>
      <c r="N4" s="171" t="s">
        <v>453</v>
      </c>
      <c r="O4" s="172" t="s">
        <v>772</v>
      </c>
      <c r="P4" s="157"/>
      <c r="Q4" s="1"/>
    </row>
    <row r="5" spans="1:17" ht="16.5" customHeight="1" thickBot="1">
      <c r="A5" s="173" t="s">
        <v>380</v>
      </c>
      <c r="B5" s="173">
        <v>123179</v>
      </c>
      <c r="C5" s="174">
        <v>33453</v>
      </c>
      <c r="D5" s="175">
        <v>27389</v>
      </c>
      <c r="E5" s="175">
        <v>12565</v>
      </c>
      <c r="F5" s="175">
        <v>12040</v>
      </c>
      <c r="G5" s="175">
        <v>6920</v>
      </c>
      <c r="H5" s="175">
        <v>4845</v>
      </c>
      <c r="I5" s="175">
        <v>2869</v>
      </c>
      <c r="J5" s="175">
        <v>1707</v>
      </c>
      <c r="K5" s="175">
        <v>3245</v>
      </c>
      <c r="L5" s="175">
        <v>1203</v>
      </c>
      <c r="M5" s="175">
        <v>838</v>
      </c>
      <c r="N5" s="175">
        <v>853</v>
      </c>
      <c r="O5" s="176">
        <v>15252</v>
      </c>
      <c r="P5" s="158"/>
      <c r="Q5" s="1"/>
    </row>
    <row r="6" spans="1:17" ht="16.5" customHeight="1" thickBot="1">
      <c r="A6" s="167" t="s">
        <v>381</v>
      </c>
      <c r="B6" s="167">
        <v>55179</v>
      </c>
      <c r="C6" s="177">
        <v>15472</v>
      </c>
      <c r="D6" s="171">
        <v>16911</v>
      </c>
      <c r="E6" s="171">
        <v>3607</v>
      </c>
      <c r="F6" s="171">
        <v>4787</v>
      </c>
      <c r="G6" s="171">
        <v>1498</v>
      </c>
      <c r="H6" s="171">
        <v>2453</v>
      </c>
      <c r="I6" s="171">
        <v>1018</v>
      </c>
      <c r="J6" s="171">
        <v>1004</v>
      </c>
      <c r="K6" s="171">
        <v>982</v>
      </c>
      <c r="L6" s="171">
        <v>314</v>
      </c>
      <c r="M6" s="171">
        <v>317</v>
      </c>
      <c r="N6" s="171">
        <v>137</v>
      </c>
      <c r="O6" s="178">
        <v>6679</v>
      </c>
      <c r="P6" s="3"/>
      <c r="Q6" s="1"/>
    </row>
    <row r="7" spans="1:17" ht="16.5" customHeight="1">
      <c r="A7" s="179" t="s">
        <v>382</v>
      </c>
      <c r="B7" s="179">
        <v>6193</v>
      </c>
      <c r="C7" s="180">
        <v>1958</v>
      </c>
      <c r="D7" s="181">
        <v>1025</v>
      </c>
      <c r="E7" s="181">
        <v>1317</v>
      </c>
      <c r="F7" s="181">
        <v>563</v>
      </c>
      <c r="G7" s="181">
        <v>471</v>
      </c>
      <c r="H7" s="181">
        <v>97</v>
      </c>
      <c r="I7" s="181">
        <v>30</v>
      </c>
      <c r="J7" s="181">
        <v>25</v>
      </c>
      <c r="K7" s="181">
        <v>61</v>
      </c>
      <c r="L7" s="181">
        <v>1</v>
      </c>
      <c r="M7" s="181">
        <v>33</v>
      </c>
      <c r="N7" s="181">
        <v>58</v>
      </c>
      <c r="O7" s="182">
        <v>554</v>
      </c>
      <c r="P7" s="3"/>
      <c r="Q7" s="1"/>
    </row>
    <row r="8" spans="1:17" ht="16.5" customHeight="1">
      <c r="A8" s="183" t="s">
        <v>383</v>
      </c>
      <c r="B8" s="183">
        <v>3192</v>
      </c>
      <c r="C8" s="184">
        <v>1224</v>
      </c>
      <c r="D8" s="185">
        <v>991</v>
      </c>
      <c r="E8" s="185">
        <v>66</v>
      </c>
      <c r="F8" s="185">
        <v>283</v>
      </c>
      <c r="G8" s="185">
        <v>46</v>
      </c>
      <c r="H8" s="185">
        <v>113</v>
      </c>
      <c r="I8" s="185">
        <v>8</v>
      </c>
      <c r="J8" s="185">
        <v>52</v>
      </c>
      <c r="K8" s="185">
        <v>51</v>
      </c>
      <c r="L8" s="185">
        <v>9</v>
      </c>
      <c r="M8" s="185">
        <v>17</v>
      </c>
      <c r="N8" s="185">
        <v>8</v>
      </c>
      <c r="O8" s="186">
        <v>324</v>
      </c>
      <c r="P8" s="159"/>
      <c r="Q8" s="1"/>
    </row>
    <row r="9" spans="1:17" ht="16.5" customHeight="1">
      <c r="A9" s="183" t="s">
        <v>384</v>
      </c>
      <c r="B9" s="183">
        <v>2091</v>
      </c>
      <c r="C9" s="184">
        <v>646</v>
      </c>
      <c r="D9" s="185">
        <v>805</v>
      </c>
      <c r="E9" s="185">
        <v>24</v>
      </c>
      <c r="F9" s="185">
        <v>247</v>
      </c>
      <c r="G9" s="185">
        <v>56</v>
      </c>
      <c r="H9" s="185">
        <v>57</v>
      </c>
      <c r="I9" s="185">
        <v>1</v>
      </c>
      <c r="J9" s="185">
        <v>28</v>
      </c>
      <c r="K9" s="185">
        <v>30</v>
      </c>
      <c r="L9" s="185">
        <v>0</v>
      </c>
      <c r="M9" s="185">
        <v>6</v>
      </c>
      <c r="N9" s="185">
        <v>1</v>
      </c>
      <c r="O9" s="186">
        <v>190</v>
      </c>
      <c r="P9" s="159"/>
      <c r="Q9" s="1"/>
    </row>
    <row r="10" spans="1:17" ht="16.5" customHeight="1">
      <c r="A10" s="183" t="s">
        <v>385</v>
      </c>
      <c r="B10" s="183">
        <v>11951</v>
      </c>
      <c r="C10" s="184">
        <v>2578</v>
      </c>
      <c r="D10" s="185">
        <v>4866</v>
      </c>
      <c r="E10" s="185">
        <v>99</v>
      </c>
      <c r="F10" s="185">
        <v>782</v>
      </c>
      <c r="G10" s="185">
        <v>39</v>
      </c>
      <c r="H10" s="185">
        <v>989</v>
      </c>
      <c r="I10" s="185">
        <v>15</v>
      </c>
      <c r="J10" s="185">
        <v>534</v>
      </c>
      <c r="K10" s="185">
        <v>191</v>
      </c>
      <c r="L10" s="185">
        <v>30</v>
      </c>
      <c r="M10" s="185">
        <v>16</v>
      </c>
      <c r="N10" s="185">
        <v>6</v>
      </c>
      <c r="O10" s="186">
        <v>1806</v>
      </c>
      <c r="P10" s="159"/>
      <c r="Q10" s="1"/>
    </row>
    <row r="11" spans="1:17" ht="16.5" customHeight="1">
      <c r="A11" s="183" t="s">
        <v>386</v>
      </c>
      <c r="B11" s="183">
        <v>4929</v>
      </c>
      <c r="C11" s="184">
        <v>2038</v>
      </c>
      <c r="D11" s="185">
        <v>1509</v>
      </c>
      <c r="E11" s="185">
        <v>46</v>
      </c>
      <c r="F11" s="185">
        <v>587</v>
      </c>
      <c r="G11" s="185">
        <v>49</v>
      </c>
      <c r="H11" s="185">
        <v>101</v>
      </c>
      <c r="I11" s="185">
        <v>16</v>
      </c>
      <c r="J11" s="185">
        <v>53</v>
      </c>
      <c r="K11" s="185">
        <v>154</v>
      </c>
      <c r="L11" s="185">
        <v>3</v>
      </c>
      <c r="M11" s="185">
        <v>10</v>
      </c>
      <c r="N11" s="185">
        <v>2</v>
      </c>
      <c r="O11" s="186">
        <v>361</v>
      </c>
      <c r="P11" s="159"/>
      <c r="Q11" s="1"/>
    </row>
    <row r="12" spans="1:17" ht="16.5" customHeight="1">
      <c r="A12" s="183" t="s">
        <v>387</v>
      </c>
      <c r="B12" s="183">
        <v>1802</v>
      </c>
      <c r="C12" s="184">
        <v>598</v>
      </c>
      <c r="D12" s="185">
        <v>572</v>
      </c>
      <c r="E12" s="185">
        <v>71</v>
      </c>
      <c r="F12" s="185">
        <v>185</v>
      </c>
      <c r="G12" s="185">
        <v>36</v>
      </c>
      <c r="H12" s="185">
        <v>55</v>
      </c>
      <c r="I12" s="185">
        <v>37</v>
      </c>
      <c r="J12" s="185">
        <v>14</v>
      </c>
      <c r="K12" s="185">
        <v>48</v>
      </c>
      <c r="L12" s="185">
        <v>4</v>
      </c>
      <c r="M12" s="185">
        <v>3</v>
      </c>
      <c r="N12" s="185">
        <v>3</v>
      </c>
      <c r="O12" s="186">
        <v>176</v>
      </c>
      <c r="P12" s="159"/>
      <c r="Q12" s="1"/>
    </row>
    <row r="13" spans="1:17" ht="16.5" customHeight="1">
      <c r="A13" s="183" t="s">
        <v>388</v>
      </c>
      <c r="B13" s="183">
        <v>2580</v>
      </c>
      <c r="C13" s="184">
        <v>889</v>
      </c>
      <c r="D13" s="185">
        <v>964</v>
      </c>
      <c r="E13" s="185">
        <v>25</v>
      </c>
      <c r="F13" s="185">
        <v>211</v>
      </c>
      <c r="G13" s="185">
        <v>6</v>
      </c>
      <c r="H13" s="185">
        <v>67</v>
      </c>
      <c r="I13" s="185">
        <v>25</v>
      </c>
      <c r="J13" s="185">
        <v>30</v>
      </c>
      <c r="K13" s="185">
        <v>47</v>
      </c>
      <c r="L13" s="185">
        <v>9</v>
      </c>
      <c r="M13" s="185">
        <v>13</v>
      </c>
      <c r="N13" s="185">
        <v>1</v>
      </c>
      <c r="O13" s="186">
        <v>293</v>
      </c>
      <c r="P13" s="159"/>
      <c r="Q13" s="1"/>
    </row>
    <row r="14" spans="1:17" ht="16.5" customHeight="1">
      <c r="A14" s="183" t="s">
        <v>389</v>
      </c>
      <c r="B14" s="183">
        <v>1725</v>
      </c>
      <c r="C14" s="184">
        <v>504</v>
      </c>
      <c r="D14" s="185">
        <v>550</v>
      </c>
      <c r="E14" s="185">
        <v>39</v>
      </c>
      <c r="F14" s="185">
        <v>181</v>
      </c>
      <c r="G14" s="185">
        <v>15</v>
      </c>
      <c r="H14" s="185">
        <v>68</v>
      </c>
      <c r="I14" s="185">
        <v>17</v>
      </c>
      <c r="J14" s="185">
        <v>19</v>
      </c>
      <c r="K14" s="185">
        <v>48</v>
      </c>
      <c r="L14" s="185">
        <v>83</v>
      </c>
      <c r="M14" s="185">
        <v>18</v>
      </c>
      <c r="N14" s="185">
        <v>2</v>
      </c>
      <c r="O14" s="186">
        <v>181</v>
      </c>
      <c r="P14" s="159"/>
      <c r="Q14" s="1"/>
    </row>
    <row r="15" spans="1:17" ht="16.5" customHeight="1">
      <c r="A15" s="183" t="s">
        <v>390</v>
      </c>
      <c r="B15" s="183">
        <v>2662</v>
      </c>
      <c r="C15" s="184">
        <v>718</v>
      </c>
      <c r="D15" s="185">
        <v>827</v>
      </c>
      <c r="E15" s="185">
        <v>370</v>
      </c>
      <c r="F15" s="185">
        <v>173</v>
      </c>
      <c r="G15" s="185">
        <v>167</v>
      </c>
      <c r="H15" s="185">
        <v>93</v>
      </c>
      <c r="I15" s="185">
        <v>6</v>
      </c>
      <c r="J15" s="185">
        <v>26</v>
      </c>
      <c r="K15" s="185">
        <v>42</v>
      </c>
      <c r="L15" s="185">
        <v>5</v>
      </c>
      <c r="M15" s="185">
        <v>9</v>
      </c>
      <c r="N15" s="185">
        <v>13</v>
      </c>
      <c r="O15" s="186">
        <v>213</v>
      </c>
      <c r="P15" s="159"/>
      <c r="Q15" s="1"/>
    </row>
    <row r="16" spans="1:17" ht="16.5" customHeight="1">
      <c r="A16" s="183" t="s">
        <v>391</v>
      </c>
      <c r="B16" s="183">
        <v>2232</v>
      </c>
      <c r="C16" s="184">
        <v>566</v>
      </c>
      <c r="D16" s="185">
        <v>549</v>
      </c>
      <c r="E16" s="185">
        <v>265</v>
      </c>
      <c r="F16" s="185">
        <v>150</v>
      </c>
      <c r="G16" s="185">
        <v>309</v>
      </c>
      <c r="H16" s="185">
        <v>99</v>
      </c>
      <c r="I16" s="185">
        <v>37</v>
      </c>
      <c r="J16" s="185">
        <v>15</v>
      </c>
      <c r="K16" s="185">
        <v>27</v>
      </c>
      <c r="L16" s="185">
        <v>0</v>
      </c>
      <c r="M16" s="185">
        <v>7</v>
      </c>
      <c r="N16" s="185">
        <v>8</v>
      </c>
      <c r="O16" s="186">
        <v>200</v>
      </c>
      <c r="P16" s="159"/>
      <c r="Q16" s="1"/>
    </row>
    <row r="17" spans="1:17" ht="16.5" customHeight="1">
      <c r="A17" s="183" t="s">
        <v>392</v>
      </c>
      <c r="B17" s="183">
        <v>3994</v>
      </c>
      <c r="C17" s="184">
        <v>1156</v>
      </c>
      <c r="D17" s="185">
        <v>895</v>
      </c>
      <c r="E17" s="185">
        <v>231</v>
      </c>
      <c r="F17" s="185">
        <v>389</v>
      </c>
      <c r="G17" s="185">
        <v>78</v>
      </c>
      <c r="H17" s="185">
        <v>196</v>
      </c>
      <c r="I17" s="185">
        <v>58</v>
      </c>
      <c r="J17" s="185">
        <v>72</v>
      </c>
      <c r="K17" s="185">
        <v>74</v>
      </c>
      <c r="L17" s="185">
        <v>2</v>
      </c>
      <c r="M17" s="185">
        <v>85</v>
      </c>
      <c r="N17" s="185">
        <v>8</v>
      </c>
      <c r="O17" s="186">
        <v>750</v>
      </c>
      <c r="P17" s="159"/>
      <c r="Q17" s="1"/>
    </row>
    <row r="18" spans="1:17" ht="16.5" customHeight="1">
      <c r="A18" s="183" t="s">
        <v>393</v>
      </c>
      <c r="B18" s="183">
        <v>1578</v>
      </c>
      <c r="C18" s="184">
        <v>323</v>
      </c>
      <c r="D18" s="185">
        <v>462</v>
      </c>
      <c r="E18" s="185">
        <v>254</v>
      </c>
      <c r="F18" s="185">
        <v>203</v>
      </c>
      <c r="G18" s="185">
        <v>46</v>
      </c>
      <c r="H18" s="185">
        <v>45</v>
      </c>
      <c r="I18" s="185">
        <v>3</v>
      </c>
      <c r="J18" s="185">
        <v>10</v>
      </c>
      <c r="K18" s="185">
        <v>15</v>
      </c>
      <c r="L18" s="185">
        <v>4</v>
      </c>
      <c r="M18" s="185">
        <v>12</v>
      </c>
      <c r="N18" s="185">
        <v>5</v>
      </c>
      <c r="O18" s="186">
        <v>196</v>
      </c>
      <c r="P18" s="159"/>
      <c r="Q18" s="1"/>
    </row>
    <row r="19" spans="1:17" ht="16.5" customHeight="1">
      <c r="A19" s="183" t="s">
        <v>394</v>
      </c>
      <c r="B19" s="183">
        <v>2498</v>
      </c>
      <c r="C19" s="184">
        <v>670</v>
      </c>
      <c r="D19" s="185">
        <v>687</v>
      </c>
      <c r="E19" s="185">
        <v>57</v>
      </c>
      <c r="F19" s="185">
        <v>177</v>
      </c>
      <c r="G19" s="185">
        <v>16</v>
      </c>
      <c r="H19" s="185">
        <v>216</v>
      </c>
      <c r="I19" s="185">
        <v>11</v>
      </c>
      <c r="J19" s="185">
        <v>48</v>
      </c>
      <c r="K19" s="185">
        <v>47</v>
      </c>
      <c r="L19" s="185">
        <v>0</v>
      </c>
      <c r="M19" s="185">
        <v>39</v>
      </c>
      <c r="N19" s="185">
        <v>5</v>
      </c>
      <c r="O19" s="186">
        <v>525</v>
      </c>
      <c r="P19" s="159"/>
      <c r="Q19" s="1"/>
    </row>
    <row r="20" spans="1:17" ht="16.5" customHeight="1">
      <c r="A20" s="183" t="s">
        <v>395</v>
      </c>
      <c r="B20" s="183">
        <v>1876</v>
      </c>
      <c r="C20" s="184">
        <v>470</v>
      </c>
      <c r="D20" s="185">
        <v>273</v>
      </c>
      <c r="E20" s="185">
        <v>263</v>
      </c>
      <c r="F20" s="185">
        <v>170</v>
      </c>
      <c r="G20" s="185">
        <v>34</v>
      </c>
      <c r="H20" s="185">
        <v>88</v>
      </c>
      <c r="I20" s="185">
        <v>28</v>
      </c>
      <c r="J20" s="185">
        <v>17</v>
      </c>
      <c r="K20" s="185">
        <v>48</v>
      </c>
      <c r="L20" s="185">
        <v>0</v>
      </c>
      <c r="M20" s="185">
        <v>25</v>
      </c>
      <c r="N20" s="185">
        <v>3</v>
      </c>
      <c r="O20" s="186">
        <v>457</v>
      </c>
      <c r="P20" s="159"/>
      <c r="Q20" s="1"/>
    </row>
    <row r="21" spans="1:17" ht="16.5" customHeight="1">
      <c r="A21" s="183" t="s">
        <v>396</v>
      </c>
      <c r="B21" s="183">
        <v>2257</v>
      </c>
      <c r="C21" s="184">
        <v>509</v>
      </c>
      <c r="D21" s="185">
        <v>732</v>
      </c>
      <c r="E21" s="185">
        <v>350</v>
      </c>
      <c r="F21" s="185">
        <v>240</v>
      </c>
      <c r="G21" s="185">
        <v>44</v>
      </c>
      <c r="H21" s="185">
        <v>76</v>
      </c>
      <c r="I21" s="185">
        <v>74</v>
      </c>
      <c r="J21" s="185">
        <v>26</v>
      </c>
      <c r="K21" s="185">
        <v>29</v>
      </c>
      <c r="L21" s="185">
        <v>8</v>
      </c>
      <c r="M21" s="185">
        <v>9</v>
      </c>
      <c r="N21" s="185">
        <v>7</v>
      </c>
      <c r="O21" s="186">
        <v>153</v>
      </c>
      <c r="P21" s="159"/>
      <c r="Q21" s="1"/>
    </row>
    <row r="22" spans="1:17" ht="16.5" customHeight="1">
      <c r="A22" s="183" t="s">
        <v>397</v>
      </c>
      <c r="B22" s="183">
        <v>800</v>
      </c>
      <c r="C22" s="184">
        <v>222</v>
      </c>
      <c r="D22" s="185">
        <v>233</v>
      </c>
      <c r="E22" s="185">
        <v>41</v>
      </c>
      <c r="F22" s="185">
        <v>68</v>
      </c>
      <c r="G22" s="185">
        <v>15</v>
      </c>
      <c r="H22" s="185">
        <v>43</v>
      </c>
      <c r="I22" s="185">
        <v>61</v>
      </c>
      <c r="J22" s="185">
        <v>20</v>
      </c>
      <c r="K22" s="185">
        <v>16</v>
      </c>
      <c r="L22" s="185">
        <v>1</v>
      </c>
      <c r="M22" s="185">
        <v>5</v>
      </c>
      <c r="N22" s="185">
        <v>6</v>
      </c>
      <c r="O22" s="186">
        <v>69</v>
      </c>
      <c r="P22" s="159"/>
      <c r="Q22" s="1"/>
    </row>
    <row r="23" spans="1:17" ht="16.5" customHeight="1">
      <c r="A23" s="183" t="s">
        <v>398</v>
      </c>
      <c r="B23" s="183">
        <v>1934</v>
      </c>
      <c r="C23" s="184">
        <v>204</v>
      </c>
      <c r="D23" s="185">
        <v>707</v>
      </c>
      <c r="E23" s="185">
        <v>44</v>
      </c>
      <c r="F23" s="185">
        <v>98</v>
      </c>
      <c r="G23" s="185">
        <v>45</v>
      </c>
      <c r="H23" s="185">
        <v>25</v>
      </c>
      <c r="I23" s="185">
        <v>503</v>
      </c>
      <c r="J23" s="185">
        <v>10</v>
      </c>
      <c r="K23" s="185">
        <v>29</v>
      </c>
      <c r="L23" s="185">
        <v>120</v>
      </c>
      <c r="M23" s="185">
        <v>4</v>
      </c>
      <c r="N23" s="185">
        <v>1</v>
      </c>
      <c r="O23" s="186">
        <v>144</v>
      </c>
      <c r="P23" s="159"/>
      <c r="Q23" s="1"/>
    </row>
    <row r="24" spans="1:17" ht="16.5" customHeight="1" thickBot="1">
      <c r="A24" s="187" t="s">
        <v>399</v>
      </c>
      <c r="B24" s="187">
        <v>885</v>
      </c>
      <c r="C24" s="188">
        <v>199</v>
      </c>
      <c r="D24" s="189">
        <v>264</v>
      </c>
      <c r="E24" s="189">
        <v>45</v>
      </c>
      <c r="F24" s="189">
        <v>80</v>
      </c>
      <c r="G24" s="189">
        <v>26</v>
      </c>
      <c r="H24" s="189">
        <v>25</v>
      </c>
      <c r="I24" s="189">
        <v>88</v>
      </c>
      <c r="J24" s="189">
        <v>5</v>
      </c>
      <c r="K24" s="189">
        <v>25</v>
      </c>
      <c r="L24" s="189">
        <v>35</v>
      </c>
      <c r="M24" s="189">
        <v>6</v>
      </c>
      <c r="N24" s="189">
        <v>0</v>
      </c>
      <c r="O24" s="190">
        <v>87</v>
      </c>
      <c r="P24" s="159"/>
      <c r="Q24" s="1"/>
    </row>
    <row r="25" spans="1:17" ht="16.5" customHeight="1" thickBot="1">
      <c r="A25" s="173" t="s">
        <v>400</v>
      </c>
      <c r="B25" s="173">
        <v>21850</v>
      </c>
      <c r="C25" s="174">
        <v>9224</v>
      </c>
      <c r="D25" s="175">
        <v>4512</v>
      </c>
      <c r="E25" s="175">
        <v>1257</v>
      </c>
      <c r="F25" s="175">
        <v>2276</v>
      </c>
      <c r="G25" s="175">
        <v>433</v>
      </c>
      <c r="H25" s="175">
        <v>606</v>
      </c>
      <c r="I25" s="175">
        <v>167</v>
      </c>
      <c r="J25" s="175">
        <v>233</v>
      </c>
      <c r="K25" s="175">
        <v>446</v>
      </c>
      <c r="L25" s="175">
        <v>22</v>
      </c>
      <c r="M25" s="175">
        <v>132</v>
      </c>
      <c r="N25" s="175">
        <v>55</v>
      </c>
      <c r="O25" s="176">
        <v>2487</v>
      </c>
      <c r="P25" s="159"/>
      <c r="Q25" s="1"/>
    </row>
    <row r="26" spans="1:17" ht="16.5" customHeight="1">
      <c r="A26" s="191" t="s">
        <v>401</v>
      </c>
      <c r="B26" s="191">
        <v>3764</v>
      </c>
      <c r="C26" s="192">
        <v>1044</v>
      </c>
      <c r="D26" s="193">
        <v>388</v>
      </c>
      <c r="E26" s="193">
        <v>339</v>
      </c>
      <c r="F26" s="193">
        <v>894</v>
      </c>
      <c r="G26" s="193">
        <v>281</v>
      </c>
      <c r="H26" s="193">
        <v>352</v>
      </c>
      <c r="I26" s="193">
        <v>25</v>
      </c>
      <c r="J26" s="193">
        <v>25</v>
      </c>
      <c r="K26" s="193">
        <v>85</v>
      </c>
      <c r="L26" s="193">
        <v>1</v>
      </c>
      <c r="M26" s="193">
        <v>12</v>
      </c>
      <c r="N26" s="193">
        <v>21</v>
      </c>
      <c r="O26" s="194">
        <v>297</v>
      </c>
      <c r="P26" s="159"/>
      <c r="Q26" s="1"/>
    </row>
    <row r="27" spans="1:17" ht="16.5" customHeight="1">
      <c r="A27" s="183" t="s">
        <v>402</v>
      </c>
      <c r="B27" s="183">
        <v>3907</v>
      </c>
      <c r="C27" s="184">
        <v>528</v>
      </c>
      <c r="D27" s="185">
        <v>368</v>
      </c>
      <c r="E27" s="185">
        <v>1101</v>
      </c>
      <c r="F27" s="185">
        <v>577</v>
      </c>
      <c r="G27" s="185">
        <v>210</v>
      </c>
      <c r="H27" s="185">
        <v>50</v>
      </c>
      <c r="I27" s="185">
        <v>100</v>
      </c>
      <c r="J27" s="185">
        <v>12</v>
      </c>
      <c r="K27" s="185">
        <v>92</v>
      </c>
      <c r="L27" s="185">
        <v>196</v>
      </c>
      <c r="M27" s="185">
        <v>29</v>
      </c>
      <c r="N27" s="185">
        <v>16</v>
      </c>
      <c r="O27" s="186">
        <v>628</v>
      </c>
      <c r="P27" s="159"/>
      <c r="Q27" s="1"/>
    </row>
    <row r="28" spans="1:17" ht="16.5" customHeight="1">
      <c r="A28" s="183" t="s">
        <v>403</v>
      </c>
      <c r="B28" s="183">
        <v>1161</v>
      </c>
      <c r="C28" s="184">
        <v>417</v>
      </c>
      <c r="D28" s="185">
        <v>156</v>
      </c>
      <c r="E28" s="185">
        <v>32</v>
      </c>
      <c r="F28" s="185">
        <v>69</v>
      </c>
      <c r="G28" s="185">
        <v>5</v>
      </c>
      <c r="H28" s="185">
        <v>177</v>
      </c>
      <c r="I28" s="185">
        <v>7</v>
      </c>
      <c r="J28" s="185">
        <v>61</v>
      </c>
      <c r="K28" s="185">
        <v>21</v>
      </c>
      <c r="L28" s="185">
        <v>0</v>
      </c>
      <c r="M28" s="185">
        <v>3</v>
      </c>
      <c r="N28" s="185">
        <v>2</v>
      </c>
      <c r="O28" s="186">
        <v>211</v>
      </c>
      <c r="P28" s="159"/>
      <c r="Q28" s="1"/>
    </row>
    <row r="29" spans="1:17" ht="16.5" customHeight="1">
      <c r="A29" s="183" t="s">
        <v>404</v>
      </c>
      <c r="B29" s="183">
        <v>4932</v>
      </c>
      <c r="C29" s="184">
        <v>910</v>
      </c>
      <c r="D29" s="185">
        <v>522</v>
      </c>
      <c r="E29" s="185">
        <v>928</v>
      </c>
      <c r="F29" s="185">
        <v>215</v>
      </c>
      <c r="G29" s="185">
        <v>833</v>
      </c>
      <c r="H29" s="185">
        <v>202</v>
      </c>
      <c r="I29" s="185">
        <v>250</v>
      </c>
      <c r="J29" s="185">
        <v>59</v>
      </c>
      <c r="K29" s="185">
        <v>105</v>
      </c>
      <c r="L29" s="185">
        <v>26</v>
      </c>
      <c r="M29" s="185">
        <v>25</v>
      </c>
      <c r="N29" s="185">
        <v>354</v>
      </c>
      <c r="O29" s="186">
        <v>503</v>
      </c>
      <c r="P29" s="159"/>
      <c r="Q29" s="1"/>
    </row>
    <row r="30" spans="1:17" ht="16.5" customHeight="1">
      <c r="A30" s="183" t="s">
        <v>405</v>
      </c>
      <c r="B30" s="183">
        <v>1497</v>
      </c>
      <c r="C30" s="184">
        <v>428</v>
      </c>
      <c r="D30" s="185">
        <v>253</v>
      </c>
      <c r="E30" s="185">
        <v>286</v>
      </c>
      <c r="F30" s="185">
        <v>204</v>
      </c>
      <c r="G30" s="185">
        <v>35</v>
      </c>
      <c r="H30" s="185">
        <v>41</v>
      </c>
      <c r="I30" s="185">
        <v>9</v>
      </c>
      <c r="J30" s="185">
        <v>31</v>
      </c>
      <c r="K30" s="185">
        <v>30</v>
      </c>
      <c r="L30" s="185">
        <v>2</v>
      </c>
      <c r="M30" s="185">
        <v>13</v>
      </c>
      <c r="N30" s="185">
        <v>10</v>
      </c>
      <c r="O30" s="186">
        <v>155</v>
      </c>
      <c r="P30" s="159"/>
      <c r="Q30" s="1"/>
    </row>
    <row r="31" spans="1:17" ht="16.5" customHeight="1">
      <c r="A31" s="183" t="s">
        <v>406</v>
      </c>
      <c r="B31" s="183">
        <v>1189</v>
      </c>
      <c r="C31" s="184">
        <v>297</v>
      </c>
      <c r="D31" s="185">
        <v>178</v>
      </c>
      <c r="E31" s="185">
        <v>170</v>
      </c>
      <c r="F31" s="185">
        <v>147</v>
      </c>
      <c r="G31" s="185">
        <v>50</v>
      </c>
      <c r="H31" s="185">
        <v>63</v>
      </c>
      <c r="I31" s="185">
        <v>16</v>
      </c>
      <c r="J31" s="185">
        <v>37</v>
      </c>
      <c r="K31" s="185">
        <v>28</v>
      </c>
      <c r="L31" s="185">
        <v>10</v>
      </c>
      <c r="M31" s="185">
        <v>9</v>
      </c>
      <c r="N31" s="185">
        <v>6</v>
      </c>
      <c r="O31" s="186">
        <v>178</v>
      </c>
      <c r="P31" s="159"/>
      <c r="Q31" s="1"/>
    </row>
    <row r="32" spans="1:17" ht="16.5" customHeight="1">
      <c r="A32" s="183" t="s">
        <v>407</v>
      </c>
      <c r="B32" s="183">
        <v>320</v>
      </c>
      <c r="C32" s="184">
        <v>133</v>
      </c>
      <c r="D32" s="185">
        <v>27</v>
      </c>
      <c r="E32" s="185">
        <v>4</v>
      </c>
      <c r="F32" s="185">
        <v>20</v>
      </c>
      <c r="G32" s="185">
        <v>1</v>
      </c>
      <c r="H32" s="185">
        <v>61</v>
      </c>
      <c r="I32" s="185">
        <v>3</v>
      </c>
      <c r="J32" s="185">
        <v>13</v>
      </c>
      <c r="K32" s="185">
        <v>3</v>
      </c>
      <c r="L32" s="185">
        <v>1</v>
      </c>
      <c r="M32" s="185">
        <v>1</v>
      </c>
      <c r="N32" s="185">
        <v>0</v>
      </c>
      <c r="O32" s="186">
        <v>53</v>
      </c>
      <c r="P32" s="159"/>
      <c r="Q32" s="1"/>
    </row>
    <row r="33" spans="1:17" ht="16.5" customHeight="1">
      <c r="A33" s="183" t="s">
        <v>408</v>
      </c>
      <c r="B33" s="183">
        <v>7221</v>
      </c>
      <c r="C33" s="184">
        <v>1663</v>
      </c>
      <c r="D33" s="185">
        <v>1584</v>
      </c>
      <c r="E33" s="185">
        <v>601</v>
      </c>
      <c r="F33" s="185">
        <v>1152</v>
      </c>
      <c r="G33" s="185">
        <v>279</v>
      </c>
      <c r="H33" s="185">
        <v>240</v>
      </c>
      <c r="I33" s="185">
        <v>103</v>
      </c>
      <c r="J33" s="185">
        <v>67</v>
      </c>
      <c r="K33" s="185">
        <v>203</v>
      </c>
      <c r="L33" s="185">
        <v>218</v>
      </c>
      <c r="M33" s="185">
        <v>52</v>
      </c>
      <c r="N33" s="185">
        <v>36</v>
      </c>
      <c r="O33" s="186">
        <v>1023</v>
      </c>
      <c r="P33" s="159"/>
      <c r="Q33" s="1"/>
    </row>
    <row r="34" spans="1:17" ht="16.5" customHeight="1">
      <c r="A34" s="183" t="s">
        <v>409</v>
      </c>
      <c r="B34" s="183">
        <v>173</v>
      </c>
      <c r="C34" s="184">
        <v>57</v>
      </c>
      <c r="D34" s="185">
        <v>17</v>
      </c>
      <c r="E34" s="185">
        <v>3</v>
      </c>
      <c r="F34" s="185">
        <v>41</v>
      </c>
      <c r="G34" s="185">
        <v>7</v>
      </c>
      <c r="H34" s="185">
        <v>25</v>
      </c>
      <c r="I34" s="185">
        <v>1</v>
      </c>
      <c r="J34" s="185">
        <v>1</v>
      </c>
      <c r="K34" s="185">
        <v>2</v>
      </c>
      <c r="L34" s="185">
        <v>1</v>
      </c>
      <c r="M34" s="185">
        <v>1</v>
      </c>
      <c r="N34" s="185">
        <v>0</v>
      </c>
      <c r="O34" s="186">
        <v>17</v>
      </c>
      <c r="P34" s="159"/>
      <c r="Q34" s="1"/>
    </row>
    <row r="35" spans="1:17" ht="16.5" customHeight="1">
      <c r="A35" s="183" t="s">
        <v>410</v>
      </c>
      <c r="B35" s="183">
        <v>2551</v>
      </c>
      <c r="C35" s="184">
        <v>233</v>
      </c>
      <c r="D35" s="185">
        <v>421</v>
      </c>
      <c r="E35" s="185">
        <v>762</v>
      </c>
      <c r="F35" s="185">
        <v>68</v>
      </c>
      <c r="G35" s="185">
        <v>257</v>
      </c>
      <c r="H35" s="185">
        <v>59</v>
      </c>
      <c r="I35" s="185">
        <v>172</v>
      </c>
      <c r="J35" s="185">
        <v>14</v>
      </c>
      <c r="K35" s="185">
        <v>37</v>
      </c>
      <c r="L35" s="185">
        <v>57</v>
      </c>
      <c r="M35" s="185">
        <v>37</v>
      </c>
      <c r="N35" s="185">
        <v>20</v>
      </c>
      <c r="O35" s="186">
        <v>414</v>
      </c>
      <c r="P35" s="159"/>
      <c r="Q35" s="1"/>
    </row>
    <row r="36" spans="1:17" ht="16.5" customHeight="1">
      <c r="A36" s="183" t="s">
        <v>411</v>
      </c>
      <c r="B36" s="183">
        <v>3794</v>
      </c>
      <c r="C36" s="184">
        <v>440</v>
      </c>
      <c r="D36" s="185">
        <v>426</v>
      </c>
      <c r="E36" s="185">
        <v>663</v>
      </c>
      <c r="F36" s="185">
        <v>262</v>
      </c>
      <c r="G36" s="185">
        <v>684</v>
      </c>
      <c r="H36" s="185">
        <v>69</v>
      </c>
      <c r="I36" s="185">
        <v>347</v>
      </c>
      <c r="J36" s="185">
        <v>29</v>
      </c>
      <c r="K36" s="185">
        <v>106</v>
      </c>
      <c r="L36" s="185">
        <v>73</v>
      </c>
      <c r="M36" s="185">
        <v>55</v>
      </c>
      <c r="N36" s="185">
        <v>47</v>
      </c>
      <c r="O36" s="186">
        <v>593</v>
      </c>
      <c r="P36" s="159"/>
      <c r="Q36" s="1"/>
    </row>
    <row r="37" spans="1:17" ht="16.5" customHeight="1">
      <c r="A37" s="183" t="s">
        <v>412</v>
      </c>
      <c r="B37" s="183">
        <v>5061</v>
      </c>
      <c r="C37" s="184">
        <v>997</v>
      </c>
      <c r="D37" s="185">
        <v>642</v>
      </c>
      <c r="E37" s="185">
        <v>384</v>
      </c>
      <c r="F37" s="185">
        <v>497</v>
      </c>
      <c r="G37" s="185">
        <v>1089</v>
      </c>
      <c r="H37" s="185">
        <v>110</v>
      </c>
      <c r="I37" s="185">
        <v>338</v>
      </c>
      <c r="J37" s="185">
        <v>16</v>
      </c>
      <c r="K37" s="185">
        <v>202</v>
      </c>
      <c r="L37" s="185">
        <v>148</v>
      </c>
      <c r="M37" s="185">
        <v>22</v>
      </c>
      <c r="N37" s="185">
        <v>83</v>
      </c>
      <c r="O37" s="186">
        <v>533</v>
      </c>
      <c r="P37" s="159"/>
      <c r="Q37" s="1"/>
    </row>
    <row r="38" spans="1:17" ht="16.5" customHeight="1">
      <c r="A38" s="183" t="s">
        <v>413</v>
      </c>
      <c r="B38" s="183">
        <v>1049</v>
      </c>
      <c r="C38" s="184">
        <v>165</v>
      </c>
      <c r="D38" s="185">
        <v>188</v>
      </c>
      <c r="E38" s="185">
        <v>197</v>
      </c>
      <c r="F38" s="185">
        <v>87</v>
      </c>
      <c r="G38" s="185">
        <v>72</v>
      </c>
      <c r="H38" s="185">
        <v>28</v>
      </c>
      <c r="I38" s="185">
        <v>70</v>
      </c>
      <c r="J38" s="185">
        <v>22</v>
      </c>
      <c r="K38" s="185">
        <v>25</v>
      </c>
      <c r="L38" s="185">
        <v>14</v>
      </c>
      <c r="M38" s="185">
        <v>15</v>
      </c>
      <c r="N38" s="185">
        <v>5</v>
      </c>
      <c r="O38" s="186">
        <v>161</v>
      </c>
      <c r="P38" s="159"/>
      <c r="Q38" s="1"/>
    </row>
    <row r="39" spans="1:17" ht="16.5" customHeight="1">
      <c r="A39" s="183" t="s">
        <v>414</v>
      </c>
      <c r="B39" s="183">
        <v>1504</v>
      </c>
      <c r="C39" s="184">
        <v>298</v>
      </c>
      <c r="D39" s="185">
        <v>146</v>
      </c>
      <c r="E39" s="185">
        <v>242</v>
      </c>
      <c r="F39" s="185">
        <v>80</v>
      </c>
      <c r="G39" s="185">
        <v>152</v>
      </c>
      <c r="H39" s="185">
        <v>39</v>
      </c>
      <c r="I39" s="185">
        <v>49</v>
      </c>
      <c r="J39" s="185">
        <v>26</v>
      </c>
      <c r="K39" s="185">
        <v>197</v>
      </c>
      <c r="L39" s="185">
        <v>3</v>
      </c>
      <c r="M39" s="185">
        <v>38</v>
      </c>
      <c r="N39" s="185">
        <v>9</v>
      </c>
      <c r="O39" s="186">
        <v>225</v>
      </c>
      <c r="P39" s="159"/>
      <c r="Q39" s="1"/>
    </row>
    <row r="40" spans="1:17" ht="16.5" customHeight="1">
      <c r="A40" s="183" t="s">
        <v>415</v>
      </c>
      <c r="B40" s="183">
        <v>1775</v>
      </c>
      <c r="C40" s="184">
        <v>392</v>
      </c>
      <c r="D40" s="185">
        <v>230</v>
      </c>
      <c r="E40" s="185">
        <v>169</v>
      </c>
      <c r="F40" s="185">
        <v>203</v>
      </c>
      <c r="G40" s="185">
        <v>125</v>
      </c>
      <c r="H40" s="185">
        <v>97</v>
      </c>
      <c r="I40" s="185">
        <v>50</v>
      </c>
      <c r="J40" s="185">
        <v>17</v>
      </c>
      <c r="K40" s="185">
        <v>90</v>
      </c>
      <c r="L40" s="185">
        <v>7</v>
      </c>
      <c r="M40" s="185">
        <v>29</v>
      </c>
      <c r="N40" s="185">
        <v>5</v>
      </c>
      <c r="O40" s="186">
        <v>361</v>
      </c>
      <c r="P40" s="159"/>
      <c r="Q40" s="1"/>
    </row>
    <row r="41" spans="1:17" ht="16.5" customHeight="1">
      <c r="A41" s="183" t="s">
        <v>416</v>
      </c>
      <c r="B41" s="183">
        <v>229</v>
      </c>
      <c r="C41" s="184">
        <v>60</v>
      </c>
      <c r="D41" s="185">
        <v>27</v>
      </c>
      <c r="E41" s="185">
        <v>80</v>
      </c>
      <c r="F41" s="185">
        <v>10</v>
      </c>
      <c r="G41" s="185">
        <v>9</v>
      </c>
      <c r="H41" s="185">
        <v>6</v>
      </c>
      <c r="I41" s="185">
        <v>1</v>
      </c>
      <c r="J41" s="185">
        <v>1</v>
      </c>
      <c r="K41" s="185">
        <v>1</v>
      </c>
      <c r="L41" s="185">
        <v>0</v>
      </c>
      <c r="M41" s="185">
        <v>3</v>
      </c>
      <c r="N41" s="185">
        <v>3</v>
      </c>
      <c r="O41" s="186">
        <v>28</v>
      </c>
      <c r="P41" s="159"/>
      <c r="Q41" s="1"/>
    </row>
    <row r="42" spans="1:17" ht="16.5" customHeight="1">
      <c r="A42" s="183" t="s">
        <v>417</v>
      </c>
      <c r="B42" s="183">
        <v>2084</v>
      </c>
      <c r="C42" s="184">
        <v>203</v>
      </c>
      <c r="D42" s="185">
        <v>121</v>
      </c>
      <c r="E42" s="185">
        <v>644</v>
      </c>
      <c r="F42" s="185">
        <v>92</v>
      </c>
      <c r="G42" s="185">
        <v>82</v>
      </c>
      <c r="H42" s="185">
        <v>47</v>
      </c>
      <c r="I42" s="185">
        <v>79</v>
      </c>
      <c r="J42" s="185">
        <v>4</v>
      </c>
      <c r="K42" s="185">
        <v>472</v>
      </c>
      <c r="L42" s="185">
        <v>43</v>
      </c>
      <c r="M42" s="185">
        <v>5</v>
      </c>
      <c r="N42" s="185">
        <v>14</v>
      </c>
      <c r="O42" s="186">
        <v>278</v>
      </c>
      <c r="P42" s="159"/>
      <c r="Q42" s="1"/>
    </row>
    <row r="43" spans="1:17" ht="16.5" customHeight="1">
      <c r="A43" s="183" t="s">
        <v>418</v>
      </c>
      <c r="B43" s="183">
        <v>217</v>
      </c>
      <c r="C43" s="184">
        <v>47</v>
      </c>
      <c r="D43" s="185">
        <v>26</v>
      </c>
      <c r="E43" s="185">
        <v>0</v>
      </c>
      <c r="F43" s="185">
        <v>23</v>
      </c>
      <c r="G43" s="185">
        <v>0</v>
      </c>
      <c r="H43" s="185">
        <v>49</v>
      </c>
      <c r="I43" s="185">
        <v>0</v>
      </c>
      <c r="J43" s="185">
        <v>17</v>
      </c>
      <c r="K43" s="185">
        <v>4</v>
      </c>
      <c r="L43" s="185">
        <v>0</v>
      </c>
      <c r="M43" s="185">
        <v>0</v>
      </c>
      <c r="N43" s="185">
        <v>1</v>
      </c>
      <c r="O43" s="186">
        <v>50</v>
      </c>
      <c r="P43" s="159"/>
      <c r="Q43" s="1"/>
    </row>
    <row r="44" spans="1:17" ht="16.5" customHeight="1">
      <c r="A44" s="183" t="s">
        <v>419</v>
      </c>
      <c r="B44" s="183">
        <v>507</v>
      </c>
      <c r="C44" s="184">
        <v>56</v>
      </c>
      <c r="D44" s="185">
        <v>19</v>
      </c>
      <c r="E44" s="185">
        <v>172</v>
      </c>
      <c r="F44" s="185">
        <v>34</v>
      </c>
      <c r="G44" s="185">
        <v>62</v>
      </c>
      <c r="H44" s="185">
        <v>6</v>
      </c>
      <c r="I44" s="185">
        <v>30</v>
      </c>
      <c r="J44" s="185">
        <v>2</v>
      </c>
      <c r="K44" s="185">
        <v>30</v>
      </c>
      <c r="L44" s="185">
        <v>8</v>
      </c>
      <c r="M44" s="185">
        <v>6</v>
      </c>
      <c r="N44" s="185">
        <v>6</v>
      </c>
      <c r="O44" s="186">
        <v>76</v>
      </c>
      <c r="P44" s="159"/>
      <c r="Q44" s="1"/>
    </row>
    <row r="45" spans="1:17" ht="16.5" customHeight="1">
      <c r="A45" s="183" t="s">
        <v>420</v>
      </c>
      <c r="B45" s="183">
        <v>101</v>
      </c>
      <c r="C45" s="184">
        <v>29</v>
      </c>
      <c r="D45" s="185">
        <v>11</v>
      </c>
      <c r="E45" s="185">
        <v>2</v>
      </c>
      <c r="F45" s="185">
        <v>10</v>
      </c>
      <c r="G45" s="185">
        <v>2</v>
      </c>
      <c r="H45" s="185">
        <v>19</v>
      </c>
      <c r="I45" s="185">
        <v>0</v>
      </c>
      <c r="J45" s="185">
        <v>4</v>
      </c>
      <c r="K45" s="185">
        <v>4</v>
      </c>
      <c r="L45" s="185">
        <v>0</v>
      </c>
      <c r="M45" s="185">
        <v>0</v>
      </c>
      <c r="N45" s="185">
        <v>0</v>
      </c>
      <c r="O45" s="186">
        <v>20</v>
      </c>
      <c r="P45" s="159"/>
      <c r="Q45" s="1"/>
    </row>
    <row r="46" spans="1:17" ht="16.5" customHeight="1">
      <c r="A46" s="183" t="s">
        <v>421</v>
      </c>
      <c r="B46" s="183">
        <v>137</v>
      </c>
      <c r="C46" s="184">
        <v>14</v>
      </c>
      <c r="D46" s="185">
        <v>19</v>
      </c>
      <c r="E46" s="185">
        <v>50</v>
      </c>
      <c r="F46" s="185">
        <v>13</v>
      </c>
      <c r="G46" s="185">
        <v>3</v>
      </c>
      <c r="H46" s="185">
        <v>8</v>
      </c>
      <c r="I46" s="185">
        <v>0</v>
      </c>
      <c r="J46" s="185">
        <v>2</v>
      </c>
      <c r="K46" s="185">
        <v>3</v>
      </c>
      <c r="L46" s="185">
        <v>5</v>
      </c>
      <c r="M46" s="185">
        <v>0</v>
      </c>
      <c r="N46" s="185">
        <v>0</v>
      </c>
      <c r="O46" s="186">
        <v>20</v>
      </c>
      <c r="P46" s="159"/>
      <c r="Q46" s="1"/>
    </row>
    <row r="47" spans="1:17" ht="16.5" customHeight="1">
      <c r="A47" s="183" t="s">
        <v>422</v>
      </c>
      <c r="B47" s="183">
        <v>116</v>
      </c>
      <c r="C47" s="184">
        <v>7</v>
      </c>
      <c r="D47" s="185">
        <v>2</v>
      </c>
      <c r="E47" s="185">
        <v>51</v>
      </c>
      <c r="F47" s="185">
        <v>3</v>
      </c>
      <c r="G47" s="185">
        <v>32</v>
      </c>
      <c r="H47" s="185">
        <v>2</v>
      </c>
      <c r="I47" s="185">
        <v>0</v>
      </c>
      <c r="J47" s="185">
        <v>0</v>
      </c>
      <c r="K47" s="185">
        <v>2</v>
      </c>
      <c r="L47" s="185">
        <v>0</v>
      </c>
      <c r="M47" s="185">
        <v>0</v>
      </c>
      <c r="N47" s="185">
        <v>3</v>
      </c>
      <c r="O47" s="186">
        <v>14</v>
      </c>
      <c r="P47" s="159"/>
      <c r="Q47" s="1"/>
    </row>
    <row r="48" spans="1:17" ht="16.5" customHeight="1">
      <c r="A48" s="183" t="s">
        <v>423</v>
      </c>
      <c r="B48" s="183">
        <v>62</v>
      </c>
      <c r="C48" s="184">
        <v>17</v>
      </c>
      <c r="D48" s="185">
        <v>14</v>
      </c>
      <c r="E48" s="185">
        <v>12</v>
      </c>
      <c r="F48" s="185">
        <v>8</v>
      </c>
      <c r="G48" s="185">
        <v>6</v>
      </c>
      <c r="H48" s="185">
        <v>0</v>
      </c>
      <c r="I48" s="185">
        <v>0</v>
      </c>
      <c r="J48" s="185">
        <v>1</v>
      </c>
      <c r="K48" s="185">
        <v>3</v>
      </c>
      <c r="L48" s="185">
        <v>0</v>
      </c>
      <c r="M48" s="185">
        <v>0</v>
      </c>
      <c r="N48" s="185">
        <v>0</v>
      </c>
      <c r="O48" s="186">
        <v>1</v>
      </c>
      <c r="P48" s="159"/>
      <c r="Q48" s="1"/>
    </row>
    <row r="49" spans="1:17" ht="16.5" customHeight="1">
      <c r="A49" s="183" t="s">
        <v>424</v>
      </c>
      <c r="B49" s="183">
        <v>55</v>
      </c>
      <c r="C49" s="184">
        <v>11</v>
      </c>
      <c r="D49" s="185">
        <v>13</v>
      </c>
      <c r="E49" s="185">
        <v>14</v>
      </c>
      <c r="F49" s="185">
        <v>8</v>
      </c>
      <c r="G49" s="185">
        <v>1</v>
      </c>
      <c r="H49" s="185">
        <v>2</v>
      </c>
      <c r="I49" s="185">
        <v>0</v>
      </c>
      <c r="J49" s="185">
        <v>0</v>
      </c>
      <c r="K49" s="185">
        <v>1</v>
      </c>
      <c r="L49" s="185">
        <v>0</v>
      </c>
      <c r="M49" s="185">
        <v>2</v>
      </c>
      <c r="N49" s="185">
        <v>0</v>
      </c>
      <c r="O49" s="186">
        <v>3</v>
      </c>
      <c r="P49" s="159"/>
      <c r="Q49" s="1"/>
    </row>
    <row r="50" spans="1:17" ht="16.5" customHeight="1">
      <c r="A50" s="183" t="s">
        <v>425</v>
      </c>
      <c r="B50" s="183">
        <v>43</v>
      </c>
      <c r="C50" s="184">
        <v>9</v>
      </c>
      <c r="D50" s="185">
        <v>8</v>
      </c>
      <c r="E50" s="185">
        <v>4</v>
      </c>
      <c r="F50" s="185">
        <v>13</v>
      </c>
      <c r="G50" s="185">
        <v>0</v>
      </c>
      <c r="H50" s="185">
        <v>0</v>
      </c>
      <c r="I50" s="185">
        <v>0</v>
      </c>
      <c r="J50" s="185">
        <v>0</v>
      </c>
      <c r="K50" s="185">
        <v>1</v>
      </c>
      <c r="L50" s="185">
        <v>0</v>
      </c>
      <c r="M50" s="185">
        <v>0</v>
      </c>
      <c r="N50" s="185">
        <v>0</v>
      </c>
      <c r="O50" s="186">
        <v>8</v>
      </c>
      <c r="P50" s="159"/>
      <c r="Q50" s="1"/>
    </row>
    <row r="51" spans="1:17" ht="16.5" customHeight="1">
      <c r="A51" s="183" t="s">
        <v>426</v>
      </c>
      <c r="B51" s="183">
        <v>83</v>
      </c>
      <c r="C51" s="184">
        <v>12</v>
      </c>
      <c r="D51" s="185">
        <v>9</v>
      </c>
      <c r="E51" s="185">
        <v>40</v>
      </c>
      <c r="F51" s="185">
        <v>10</v>
      </c>
      <c r="G51" s="185">
        <v>1</v>
      </c>
      <c r="H51" s="185">
        <v>1</v>
      </c>
      <c r="I51" s="185">
        <v>0</v>
      </c>
      <c r="J51" s="185">
        <v>0</v>
      </c>
      <c r="K51" s="185">
        <v>1</v>
      </c>
      <c r="L51" s="185">
        <v>0</v>
      </c>
      <c r="M51" s="185">
        <v>0</v>
      </c>
      <c r="N51" s="185">
        <v>1</v>
      </c>
      <c r="O51" s="186">
        <v>8</v>
      </c>
      <c r="P51" s="159"/>
      <c r="Q51" s="1"/>
    </row>
    <row r="52" spans="1:17" ht="16.5" customHeight="1">
      <c r="A52" s="183" t="s">
        <v>427</v>
      </c>
      <c r="B52" s="183">
        <v>142</v>
      </c>
      <c r="C52" s="184">
        <v>18</v>
      </c>
      <c r="D52" s="185">
        <v>24</v>
      </c>
      <c r="E52" s="185">
        <v>56</v>
      </c>
      <c r="F52" s="185">
        <v>14</v>
      </c>
      <c r="G52" s="185">
        <v>3</v>
      </c>
      <c r="H52" s="185">
        <v>6</v>
      </c>
      <c r="I52" s="185">
        <v>2</v>
      </c>
      <c r="J52" s="185">
        <v>1</v>
      </c>
      <c r="K52" s="185">
        <v>1</v>
      </c>
      <c r="L52" s="185">
        <v>0</v>
      </c>
      <c r="M52" s="185">
        <v>0</v>
      </c>
      <c r="N52" s="185">
        <v>0</v>
      </c>
      <c r="O52" s="186">
        <v>17</v>
      </c>
      <c r="P52" s="159"/>
      <c r="Q52" s="1"/>
    </row>
    <row r="53" spans="1:17">
      <c r="A53" s="183" t="s">
        <v>428</v>
      </c>
      <c r="B53" s="183">
        <v>55</v>
      </c>
      <c r="C53" s="184">
        <v>21</v>
      </c>
      <c r="D53" s="185">
        <v>22</v>
      </c>
      <c r="E53" s="185">
        <v>2</v>
      </c>
      <c r="F53" s="185">
        <v>8</v>
      </c>
      <c r="G53" s="185">
        <v>0</v>
      </c>
      <c r="H53" s="185">
        <v>0</v>
      </c>
      <c r="I53" s="185">
        <v>0</v>
      </c>
      <c r="J53" s="185">
        <v>0</v>
      </c>
      <c r="K53" s="185">
        <v>0</v>
      </c>
      <c r="L53" s="185">
        <v>0</v>
      </c>
      <c r="M53" s="185">
        <v>2</v>
      </c>
      <c r="N53" s="185">
        <v>0</v>
      </c>
      <c r="O53" s="186">
        <v>0</v>
      </c>
      <c r="P53" s="159"/>
      <c r="Q53" s="1"/>
    </row>
    <row r="54" spans="1:17">
      <c r="A54" s="183" t="s">
        <v>429</v>
      </c>
      <c r="B54" s="183">
        <v>339</v>
      </c>
      <c r="C54" s="184">
        <v>125</v>
      </c>
      <c r="D54" s="185">
        <v>25</v>
      </c>
      <c r="E54" s="185">
        <v>5</v>
      </c>
      <c r="F54" s="185">
        <v>129</v>
      </c>
      <c r="G54" s="185">
        <v>15</v>
      </c>
      <c r="H54" s="185">
        <v>3</v>
      </c>
      <c r="I54" s="185">
        <v>1</v>
      </c>
      <c r="J54" s="185">
        <v>0</v>
      </c>
      <c r="K54" s="185">
        <v>4</v>
      </c>
      <c r="L54" s="185">
        <v>0</v>
      </c>
      <c r="M54" s="185">
        <v>11</v>
      </c>
      <c r="N54" s="185">
        <v>1</v>
      </c>
      <c r="O54" s="186">
        <v>20</v>
      </c>
      <c r="P54" s="159"/>
      <c r="Q54" s="1"/>
    </row>
    <row r="55" spans="1:17">
      <c r="A55" s="183" t="s">
        <v>430</v>
      </c>
      <c r="B55" s="183">
        <v>1582</v>
      </c>
      <c r="C55" s="184">
        <v>45</v>
      </c>
      <c r="D55" s="185">
        <v>29</v>
      </c>
      <c r="E55" s="185">
        <v>477</v>
      </c>
      <c r="F55" s="185">
        <v>48</v>
      </c>
      <c r="G55" s="185">
        <v>683</v>
      </c>
      <c r="H55" s="185">
        <v>5</v>
      </c>
      <c r="I55" s="185">
        <v>27</v>
      </c>
      <c r="J55" s="185">
        <v>2</v>
      </c>
      <c r="K55" s="185">
        <v>49</v>
      </c>
      <c r="L55" s="185">
        <v>52</v>
      </c>
      <c r="M55" s="185">
        <v>12</v>
      </c>
      <c r="N55" s="185">
        <v>18</v>
      </c>
      <c r="O55" s="186">
        <v>135</v>
      </c>
      <c r="P55" s="159"/>
      <c r="Q55" s="1"/>
    </row>
    <row r="56" spans="1:17">
      <c r="A56" s="183" t="s">
        <v>431</v>
      </c>
      <c r="B56" s="183">
        <v>8</v>
      </c>
      <c r="C56" s="184">
        <v>0</v>
      </c>
      <c r="D56" s="185">
        <v>0</v>
      </c>
      <c r="E56" s="185">
        <v>1</v>
      </c>
      <c r="F56" s="185">
        <v>2</v>
      </c>
      <c r="G56" s="185">
        <v>4</v>
      </c>
      <c r="H56" s="185">
        <v>0</v>
      </c>
      <c r="I56" s="185">
        <v>0</v>
      </c>
      <c r="J56" s="185">
        <v>0</v>
      </c>
      <c r="K56" s="185">
        <v>0</v>
      </c>
      <c r="L56" s="185">
        <v>0</v>
      </c>
      <c r="M56" s="185">
        <v>0</v>
      </c>
      <c r="N56" s="185">
        <v>0</v>
      </c>
      <c r="O56" s="186">
        <v>1</v>
      </c>
      <c r="P56" s="159"/>
      <c r="Q56" s="1"/>
    </row>
    <row r="57" spans="1:17">
      <c r="A57" s="183" t="s">
        <v>432</v>
      </c>
      <c r="B57" s="183">
        <v>110</v>
      </c>
      <c r="C57" s="184">
        <v>33</v>
      </c>
      <c r="D57" s="185">
        <v>23</v>
      </c>
      <c r="E57" s="185">
        <v>11</v>
      </c>
      <c r="F57" s="185">
        <v>16</v>
      </c>
      <c r="G57" s="185">
        <v>3</v>
      </c>
      <c r="H57" s="185">
        <v>5</v>
      </c>
      <c r="I57" s="185">
        <v>2</v>
      </c>
      <c r="J57" s="185">
        <v>1</v>
      </c>
      <c r="K57" s="185">
        <v>1</v>
      </c>
      <c r="L57" s="185">
        <v>1</v>
      </c>
      <c r="M57" s="185">
        <v>1</v>
      </c>
      <c r="N57" s="185">
        <v>0</v>
      </c>
      <c r="O57" s="186">
        <v>13</v>
      </c>
      <c r="P57" s="159"/>
      <c r="Q57" s="1"/>
    </row>
    <row r="58" spans="1:17">
      <c r="A58" s="183" t="s">
        <v>433</v>
      </c>
      <c r="B58" s="183">
        <v>286</v>
      </c>
      <c r="C58" s="184">
        <v>32</v>
      </c>
      <c r="D58" s="185">
        <v>16</v>
      </c>
      <c r="E58" s="185">
        <v>169</v>
      </c>
      <c r="F58" s="185">
        <v>15</v>
      </c>
      <c r="G58" s="185">
        <v>2</v>
      </c>
      <c r="H58" s="185">
        <v>7</v>
      </c>
      <c r="I58" s="185">
        <v>2</v>
      </c>
      <c r="J58" s="185">
        <v>3</v>
      </c>
      <c r="K58" s="185">
        <v>7</v>
      </c>
      <c r="L58" s="185">
        <v>1</v>
      </c>
      <c r="M58" s="185">
        <v>4</v>
      </c>
      <c r="N58" s="185">
        <v>0</v>
      </c>
      <c r="O58" s="186">
        <v>28</v>
      </c>
      <c r="P58" s="159"/>
      <c r="Q58" s="1"/>
    </row>
    <row r="59" spans="1:17">
      <c r="A59" s="183" t="s">
        <v>434</v>
      </c>
      <c r="B59" s="183">
        <v>40</v>
      </c>
      <c r="C59" s="184">
        <v>6</v>
      </c>
      <c r="D59" s="185">
        <v>6</v>
      </c>
      <c r="E59" s="185">
        <v>6</v>
      </c>
      <c r="F59" s="185">
        <v>3</v>
      </c>
      <c r="G59" s="185">
        <v>0</v>
      </c>
      <c r="H59" s="185">
        <v>2</v>
      </c>
      <c r="I59" s="185">
        <v>0</v>
      </c>
      <c r="J59" s="185">
        <v>2</v>
      </c>
      <c r="K59" s="185">
        <v>6</v>
      </c>
      <c r="L59" s="185">
        <v>0</v>
      </c>
      <c r="M59" s="185">
        <v>1</v>
      </c>
      <c r="N59" s="185">
        <v>0</v>
      </c>
      <c r="O59" s="186">
        <v>8</v>
      </c>
      <c r="P59" s="159"/>
      <c r="Q59" s="1"/>
    </row>
    <row r="60" spans="1:17" ht="14.25" thickBot="1">
      <c r="A60" s="195" t="s">
        <v>435</v>
      </c>
      <c r="B60" s="195">
        <v>56</v>
      </c>
      <c r="C60" s="196">
        <v>10</v>
      </c>
      <c r="D60" s="197">
        <v>6</v>
      </c>
      <c r="E60" s="197">
        <v>24</v>
      </c>
      <c r="F60" s="197">
        <v>2</v>
      </c>
      <c r="G60" s="197">
        <v>1</v>
      </c>
      <c r="H60" s="197">
        <v>5</v>
      </c>
      <c r="I60" s="197">
        <v>0</v>
      </c>
      <c r="J60" s="197">
        <v>0</v>
      </c>
      <c r="K60" s="197">
        <v>1</v>
      </c>
      <c r="L60" s="197">
        <v>0</v>
      </c>
      <c r="M60" s="197">
        <v>1</v>
      </c>
      <c r="N60" s="197">
        <v>0</v>
      </c>
      <c r="O60" s="198">
        <v>6</v>
      </c>
      <c r="P60" s="159"/>
      <c r="Q60" s="1"/>
    </row>
    <row r="61" spans="1:17">
      <c r="A61" s="161"/>
      <c r="B61" s="161"/>
      <c r="C61" s="161"/>
      <c r="D61" s="161"/>
      <c r="E61" s="161"/>
      <c r="F61" s="161"/>
      <c r="G61" s="161"/>
      <c r="H61" s="161"/>
      <c r="I61" s="161"/>
      <c r="J61" s="161"/>
      <c r="K61" s="161"/>
      <c r="L61" s="161"/>
      <c r="M61" s="161"/>
      <c r="N61" s="161"/>
      <c r="O61" s="161"/>
      <c r="P61" s="159"/>
      <c r="Q61" s="1"/>
    </row>
    <row r="62" spans="1:17">
      <c r="A62" s="160"/>
      <c r="B62" s="1"/>
      <c r="C62" s="1"/>
      <c r="D62" s="1"/>
      <c r="E62" s="1"/>
      <c r="F62" s="1"/>
      <c r="G62" s="1"/>
      <c r="H62" s="1"/>
      <c r="I62" s="1"/>
      <c r="J62" s="3"/>
      <c r="K62" s="1"/>
      <c r="L62" s="1"/>
      <c r="M62" s="1"/>
      <c r="N62" s="1"/>
      <c r="O62" s="1"/>
      <c r="P62" s="1"/>
      <c r="Q62" s="1"/>
    </row>
  </sheetData>
  <phoneticPr fontId="3"/>
  <pageMargins left="0.82677165354330717" right="0.19685039370078741" top="0.78740157480314965" bottom="0.39370078740157483" header="0.19685039370078741" footer="0.27559055118110237"/>
  <pageSetup paperSize="9" scale="75" orientation="portrait" horizontalDpi="400" verticalDpi="4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I59"/>
  <sheetViews>
    <sheetView zoomScale="75" zoomScaleNormal="75" workbookViewId="0">
      <selection activeCell="G29" sqref="G29"/>
    </sheetView>
  </sheetViews>
  <sheetFormatPr defaultRowHeight="19.5" customHeight="1"/>
  <cols>
    <col min="1" max="1" width="20.75" style="46" customWidth="1"/>
    <col min="2" max="2" width="10.75" style="46" customWidth="1"/>
    <col min="3" max="3" width="20.75" style="46" customWidth="1"/>
    <col min="4" max="4" width="10.5" style="46" customWidth="1"/>
    <col min="5" max="5" width="20.75" style="46" customWidth="1"/>
    <col min="6" max="6" width="10.75" style="46" customWidth="1"/>
    <col min="7" max="7" width="20.75" style="46" customWidth="1"/>
    <col min="8" max="8" width="10.75" style="46" customWidth="1"/>
    <col min="9" max="16384" width="9" style="46"/>
  </cols>
  <sheetData>
    <row r="1" spans="1:9" ht="20.25" customHeight="1">
      <c r="A1" s="117" t="s" ph="1">
        <v>798</v>
      </c>
      <c r="B1" ph="1"/>
      <c r="C1" ph="1"/>
      <c r="D1" ph="1"/>
      <c r="E1" ph="1"/>
      <c r="F1" ph="1"/>
      <c r="G1" ph="1"/>
      <c r="H1" ph="1"/>
    </row>
    <row r="2" spans="1:9" ht="20.25" customHeight="1" thickBot="1">
      <c r="A2"/>
      <c r="B2"/>
      <c r="C2" s="1"/>
      <c r="D2"/>
      <c r="E2" s="1"/>
      <c r="F2"/>
      <c r="G2" s="1"/>
      <c r="H2"/>
      <c r="I2" s="51"/>
    </row>
    <row r="3" spans="1:9" ht="20.25" customHeight="1">
      <c r="A3" s="199" t="s">
        <v>107</v>
      </c>
      <c r="B3" s="120">
        <f>SUM(B4:B52,D3:D52,F3:F52,H3:H52)</f>
        <v>123179</v>
      </c>
      <c r="C3" s="121" t="s">
        <v>211</v>
      </c>
      <c r="D3" s="122">
        <v>23</v>
      </c>
      <c r="E3" s="121" t="s">
        <v>212</v>
      </c>
      <c r="F3" s="122">
        <v>5</v>
      </c>
      <c r="G3" s="121" t="s">
        <v>773</v>
      </c>
      <c r="H3" s="123">
        <v>3</v>
      </c>
      <c r="I3" s="51"/>
    </row>
    <row r="4" spans="1:9" ht="20.25" customHeight="1">
      <c r="A4" s="124" t="s">
        <v>109</v>
      </c>
      <c r="B4" s="125">
        <v>14</v>
      </c>
      <c r="C4" s="126" t="s">
        <v>214</v>
      </c>
      <c r="D4" s="12">
        <v>57</v>
      </c>
      <c r="E4" s="126" t="s">
        <v>215</v>
      </c>
      <c r="F4" s="12">
        <v>3</v>
      </c>
      <c r="G4" s="126" t="s">
        <v>210</v>
      </c>
      <c r="H4" s="127">
        <v>3</v>
      </c>
      <c r="I4" s="51"/>
    </row>
    <row r="5" spans="1:9" ht="20.25" customHeight="1">
      <c r="A5" s="128" t="s">
        <v>111</v>
      </c>
      <c r="B5" s="125">
        <v>4</v>
      </c>
      <c r="C5" s="129" t="s">
        <v>447</v>
      </c>
      <c r="D5" s="12">
        <v>12</v>
      </c>
      <c r="E5" s="126" t="s">
        <v>216</v>
      </c>
      <c r="F5" s="12">
        <v>2</v>
      </c>
      <c r="G5" s="129" t="s">
        <v>213</v>
      </c>
      <c r="H5" s="127">
        <v>0</v>
      </c>
      <c r="I5" s="51"/>
    </row>
    <row r="6" spans="1:9" ht="20.25" customHeight="1">
      <c r="A6" s="128" t="s">
        <v>114</v>
      </c>
      <c r="B6" s="130">
        <v>14</v>
      </c>
      <c r="C6" s="126" t="s">
        <v>108</v>
      </c>
      <c r="D6" s="12">
        <v>0</v>
      </c>
      <c r="E6" s="126" t="s">
        <v>448</v>
      </c>
      <c r="F6" s="12">
        <v>832</v>
      </c>
      <c r="G6" s="126" t="s">
        <v>774</v>
      </c>
      <c r="H6" s="127">
        <v>36</v>
      </c>
      <c r="I6" s="51"/>
    </row>
    <row r="7" spans="1:9" ht="20.25" customHeight="1">
      <c r="A7" s="128" t="s">
        <v>117</v>
      </c>
      <c r="B7" s="130">
        <v>0</v>
      </c>
      <c r="C7" s="126" t="s">
        <v>110</v>
      </c>
      <c r="D7" s="12">
        <v>0</v>
      </c>
      <c r="E7" s="126" t="s">
        <v>229</v>
      </c>
      <c r="F7" s="12">
        <v>4</v>
      </c>
      <c r="G7" s="129" t="s">
        <v>217</v>
      </c>
      <c r="H7" s="127">
        <v>124</v>
      </c>
      <c r="I7" s="51"/>
    </row>
    <row r="8" spans="1:9" ht="20.25" customHeight="1">
      <c r="A8" s="128" t="s">
        <v>120</v>
      </c>
      <c r="B8" s="130">
        <v>0</v>
      </c>
      <c r="C8" s="126" t="s">
        <v>112</v>
      </c>
      <c r="D8" s="12">
        <v>2</v>
      </c>
      <c r="E8" s="126" t="s">
        <v>113</v>
      </c>
      <c r="F8" s="12">
        <v>16</v>
      </c>
      <c r="G8" s="126" t="s">
        <v>449</v>
      </c>
      <c r="H8" s="127">
        <v>673</v>
      </c>
      <c r="I8" s="51"/>
    </row>
    <row r="9" spans="1:9" ht="20.25" customHeight="1">
      <c r="A9" s="128" t="s">
        <v>775</v>
      </c>
      <c r="B9" s="130">
        <v>0</v>
      </c>
      <c r="C9" s="126" t="s">
        <v>451</v>
      </c>
      <c r="D9" s="12">
        <v>16</v>
      </c>
      <c r="E9" s="126" t="s">
        <v>115</v>
      </c>
      <c r="F9" s="12">
        <v>0</v>
      </c>
      <c r="G9" s="126" t="s">
        <v>776</v>
      </c>
      <c r="H9" s="127">
        <v>0</v>
      </c>
      <c r="I9" s="51"/>
    </row>
    <row r="10" spans="1:9" ht="20.25" customHeight="1">
      <c r="A10" s="128" t="s">
        <v>453</v>
      </c>
      <c r="B10" s="130">
        <v>853</v>
      </c>
      <c r="C10" s="126" t="s">
        <v>118</v>
      </c>
      <c r="D10" s="12">
        <v>3</v>
      </c>
      <c r="E10" s="126" t="s">
        <v>777</v>
      </c>
      <c r="F10" s="12">
        <v>2</v>
      </c>
      <c r="G10" s="126" t="s">
        <v>454</v>
      </c>
      <c r="H10" s="127">
        <v>0</v>
      </c>
      <c r="I10" s="51"/>
    </row>
    <row r="11" spans="1:9" ht="20.25" customHeight="1">
      <c r="A11" s="128" t="s">
        <v>130</v>
      </c>
      <c r="B11" s="130">
        <v>2</v>
      </c>
      <c r="C11" s="126" t="s">
        <v>121</v>
      </c>
      <c r="D11" s="12">
        <v>95</v>
      </c>
      <c r="E11" s="126" t="s">
        <v>122</v>
      </c>
      <c r="F11" s="12">
        <v>2</v>
      </c>
      <c r="G11" s="126" t="s">
        <v>116</v>
      </c>
      <c r="H11" s="127">
        <v>5</v>
      </c>
      <c r="I11" s="51"/>
    </row>
    <row r="12" spans="1:9" ht="20.25" customHeight="1">
      <c r="A12" s="128" t="s">
        <v>133</v>
      </c>
      <c r="B12" s="130">
        <v>799</v>
      </c>
      <c r="C12" s="126" t="s">
        <v>124</v>
      </c>
      <c r="D12" s="12">
        <v>312</v>
      </c>
      <c r="E12" s="126" t="s">
        <v>125</v>
      </c>
      <c r="F12" s="12">
        <v>8</v>
      </c>
      <c r="G12" s="126" t="s">
        <v>119</v>
      </c>
      <c r="H12" s="127">
        <v>0</v>
      </c>
      <c r="I12" s="51"/>
    </row>
    <row r="13" spans="1:9" ht="20.25" customHeight="1">
      <c r="A13" s="128" t="s">
        <v>136</v>
      </c>
      <c r="B13" s="130">
        <v>62</v>
      </c>
      <c r="C13" s="126" t="s">
        <v>127</v>
      </c>
      <c r="D13" s="12">
        <v>1</v>
      </c>
      <c r="E13" s="126" t="s">
        <v>128</v>
      </c>
      <c r="F13" s="12">
        <v>194</v>
      </c>
      <c r="G13" s="126" t="s">
        <v>123</v>
      </c>
      <c r="H13" s="127">
        <v>0</v>
      </c>
      <c r="I13" s="51"/>
    </row>
    <row r="14" spans="1:9" ht="20.25" customHeight="1">
      <c r="A14" s="128" t="s">
        <v>236</v>
      </c>
      <c r="B14" s="130">
        <v>5</v>
      </c>
      <c r="C14" s="126" t="s">
        <v>131</v>
      </c>
      <c r="D14" s="12">
        <v>0</v>
      </c>
      <c r="E14" s="126" t="s">
        <v>778</v>
      </c>
      <c r="F14" s="12">
        <v>2</v>
      </c>
      <c r="G14" s="126" t="s">
        <v>126</v>
      </c>
      <c r="H14" s="127">
        <v>248</v>
      </c>
      <c r="I14" s="51"/>
    </row>
    <row r="15" spans="1:9" ht="20.25" customHeight="1">
      <c r="A15" s="128" t="s">
        <v>143</v>
      </c>
      <c r="B15" s="130">
        <v>8</v>
      </c>
      <c r="C15" s="126" t="s">
        <v>134</v>
      </c>
      <c r="D15" s="12">
        <v>1</v>
      </c>
      <c r="E15" s="126" t="s">
        <v>779</v>
      </c>
      <c r="F15" s="12">
        <v>3</v>
      </c>
      <c r="G15" s="126" t="s">
        <v>129</v>
      </c>
      <c r="H15" s="127">
        <v>120</v>
      </c>
      <c r="I15" s="51"/>
    </row>
    <row r="16" spans="1:9" ht="20.25" customHeight="1">
      <c r="A16" s="128" t="s">
        <v>456</v>
      </c>
      <c r="B16" s="130">
        <v>0</v>
      </c>
      <c r="C16" s="126" t="s">
        <v>137</v>
      </c>
      <c r="D16" s="12">
        <v>703</v>
      </c>
      <c r="E16" s="126" t="s">
        <v>138</v>
      </c>
      <c r="F16" s="12">
        <v>0</v>
      </c>
      <c r="G16" s="126" t="s">
        <v>132</v>
      </c>
      <c r="H16" s="127">
        <v>8</v>
      </c>
      <c r="I16" s="51"/>
    </row>
    <row r="17" spans="1:9" ht="20.25" customHeight="1">
      <c r="A17" s="128" t="s">
        <v>239</v>
      </c>
      <c r="B17" s="130">
        <v>613</v>
      </c>
      <c r="C17" s="126" t="s">
        <v>140</v>
      </c>
      <c r="D17" s="12">
        <v>221</v>
      </c>
      <c r="E17" s="126" t="s">
        <v>141</v>
      </c>
      <c r="F17" s="12">
        <v>85</v>
      </c>
      <c r="G17" s="126" t="s">
        <v>135</v>
      </c>
      <c r="H17" s="127">
        <v>0</v>
      </c>
      <c r="I17" s="51"/>
    </row>
    <row r="18" spans="1:9" ht="20.25" customHeight="1">
      <c r="A18" s="128" t="s">
        <v>149</v>
      </c>
      <c r="B18" s="130">
        <v>0</v>
      </c>
      <c r="C18" s="126" t="s">
        <v>780</v>
      </c>
      <c r="D18" s="12">
        <v>44</v>
      </c>
      <c r="E18" s="126" t="s">
        <v>144</v>
      </c>
      <c r="F18" s="12">
        <v>29</v>
      </c>
      <c r="G18" s="126" t="s">
        <v>139</v>
      </c>
      <c r="H18" s="127">
        <v>35</v>
      </c>
      <c r="I18" s="51"/>
    </row>
    <row r="19" spans="1:9" ht="20.25" customHeight="1">
      <c r="A19" s="128" t="s">
        <v>152</v>
      </c>
      <c r="B19" s="130">
        <v>3</v>
      </c>
      <c r="C19" s="126" t="s">
        <v>145</v>
      </c>
      <c r="D19" s="12">
        <v>0</v>
      </c>
      <c r="E19" s="126" t="s">
        <v>146</v>
      </c>
      <c r="F19" s="12">
        <v>1</v>
      </c>
      <c r="G19" s="126" t="s">
        <v>142</v>
      </c>
      <c r="H19" s="127">
        <v>3245</v>
      </c>
      <c r="I19" s="51"/>
    </row>
    <row r="20" spans="1:9" ht="20.25" customHeight="1">
      <c r="A20" s="128" t="s">
        <v>155</v>
      </c>
      <c r="B20" s="130">
        <v>53</v>
      </c>
      <c r="C20" s="126" t="s">
        <v>457</v>
      </c>
      <c r="D20" s="12">
        <v>13</v>
      </c>
      <c r="E20" s="126" t="s">
        <v>148</v>
      </c>
      <c r="F20" s="12">
        <v>0</v>
      </c>
      <c r="G20" s="126" t="s">
        <v>458</v>
      </c>
      <c r="H20" s="127">
        <v>2</v>
      </c>
      <c r="I20" s="51"/>
    </row>
    <row r="21" spans="1:9" ht="20.25" customHeight="1">
      <c r="A21" s="128" t="s">
        <v>157</v>
      </c>
      <c r="B21" s="130">
        <v>4</v>
      </c>
      <c r="C21" s="126" t="s">
        <v>150</v>
      </c>
      <c r="D21" s="12">
        <v>12</v>
      </c>
      <c r="E21" s="126" t="s">
        <v>151</v>
      </c>
      <c r="F21" s="12">
        <v>0</v>
      </c>
      <c r="G21" s="126" t="s">
        <v>147</v>
      </c>
      <c r="H21" s="127">
        <v>3</v>
      </c>
      <c r="I21" s="51"/>
    </row>
    <row r="22" spans="1:9" ht="20.25" customHeight="1">
      <c r="A22" s="128" t="s">
        <v>158</v>
      </c>
      <c r="B22" s="130">
        <v>3</v>
      </c>
      <c r="C22" s="126" t="s">
        <v>459</v>
      </c>
      <c r="D22" s="12">
        <v>0</v>
      </c>
      <c r="E22" s="126" t="s">
        <v>153</v>
      </c>
      <c r="F22" s="12">
        <v>176</v>
      </c>
      <c r="G22" s="126" t="s">
        <v>460</v>
      </c>
      <c r="H22" s="127">
        <v>8</v>
      </c>
      <c r="I22" s="51"/>
    </row>
    <row r="23" spans="1:9" ht="20.25" customHeight="1">
      <c r="A23" s="128" t="s">
        <v>160</v>
      </c>
      <c r="B23" s="130">
        <v>4</v>
      </c>
      <c r="C23" s="126" t="s">
        <v>156</v>
      </c>
      <c r="D23" s="12">
        <v>3</v>
      </c>
      <c r="E23" s="126" t="s">
        <v>437</v>
      </c>
      <c r="F23" s="12">
        <v>174</v>
      </c>
      <c r="G23" s="126" t="s">
        <v>781</v>
      </c>
      <c r="H23" s="127">
        <v>19</v>
      </c>
      <c r="I23" s="51"/>
    </row>
    <row r="24" spans="1:9" ht="20.25" customHeight="1">
      <c r="A24" s="128" t="s">
        <v>462</v>
      </c>
      <c r="B24" s="130">
        <v>735</v>
      </c>
      <c r="C24" s="126" t="s">
        <v>463</v>
      </c>
      <c r="D24" s="12">
        <v>3</v>
      </c>
      <c r="E24" s="126" t="s">
        <v>248</v>
      </c>
      <c r="F24" s="12">
        <v>192</v>
      </c>
      <c r="G24" s="126" t="s">
        <v>154</v>
      </c>
      <c r="H24" s="127">
        <v>95</v>
      </c>
      <c r="I24" s="51"/>
    </row>
    <row r="25" spans="1:9" ht="20.25" customHeight="1">
      <c r="A25" s="128" t="s">
        <v>782</v>
      </c>
      <c r="B25" s="130">
        <v>1</v>
      </c>
      <c r="C25" s="126" t="s">
        <v>465</v>
      </c>
      <c r="D25" s="12">
        <v>19</v>
      </c>
      <c r="E25" s="126" t="s">
        <v>466</v>
      </c>
      <c r="F25" s="12">
        <v>10</v>
      </c>
      <c r="G25" s="126" t="s">
        <v>783</v>
      </c>
      <c r="H25" s="127">
        <v>0</v>
      </c>
      <c r="I25" s="51"/>
    </row>
    <row r="26" spans="1:9" ht="20.25" customHeight="1">
      <c r="A26" s="128" t="s">
        <v>165</v>
      </c>
      <c r="B26" s="130">
        <v>1</v>
      </c>
      <c r="C26" s="126" t="s">
        <v>161</v>
      </c>
      <c r="D26" s="12">
        <v>42</v>
      </c>
      <c r="E26" s="126" t="s">
        <v>162</v>
      </c>
      <c r="F26" s="12">
        <v>0</v>
      </c>
      <c r="G26" s="126" t="s">
        <v>467</v>
      </c>
      <c r="H26" s="127">
        <v>0</v>
      </c>
      <c r="I26" s="51"/>
    </row>
    <row r="27" spans="1:9" ht="20.25" customHeight="1">
      <c r="A27" s="128" t="s">
        <v>167</v>
      </c>
      <c r="B27" s="130">
        <v>12565</v>
      </c>
      <c r="C27" s="126" t="s">
        <v>163</v>
      </c>
      <c r="D27" s="12">
        <v>1</v>
      </c>
      <c r="E27" s="126" t="s">
        <v>164</v>
      </c>
      <c r="F27" s="12">
        <v>267</v>
      </c>
      <c r="G27" s="126" t="s">
        <v>159</v>
      </c>
      <c r="H27" s="127">
        <v>22</v>
      </c>
      <c r="I27" s="51"/>
    </row>
    <row r="28" spans="1:9" ht="20.25" customHeight="1">
      <c r="A28" s="128" t="s">
        <v>170</v>
      </c>
      <c r="B28" s="130">
        <v>0</v>
      </c>
      <c r="C28" s="126" t="s">
        <v>166</v>
      </c>
      <c r="D28" s="12">
        <v>1050</v>
      </c>
      <c r="E28" s="126" t="s">
        <v>468</v>
      </c>
      <c r="F28" s="12">
        <v>57</v>
      </c>
      <c r="G28" s="126" t="s">
        <v>469</v>
      </c>
      <c r="H28" s="127">
        <v>213</v>
      </c>
      <c r="I28" s="51"/>
    </row>
    <row r="29" spans="1:9" ht="20.25" customHeight="1">
      <c r="A29" s="128" t="s">
        <v>173</v>
      </c>
      <c r="B29" s="130">
        <v>32</v>
      </c>
      <c r="C29" s="126" t="s">
        <v>168</v>
      </c>
      <c r="D29" s="12">
        <v>1071</v>
      </c>
      <c r="E29" s="126" t="s">
        <v>169</v>
      </c>
      <c r="F29" s="12">
        <v>2</v>
      </c>
      <c r="G29" s="126" t="s">
        <v>256</v>
      </c>
      <c r="H29" s="127">
        <v>7</v>
      </c>
      <c r="I29" s="51"/>
    </row>
    <row r="30" spans="1:9" ht="20.25" customHeight="1">
      <c r="A30" s="128" t="s">
        <v>784</v>
      </c>
      <c r="B30" s="130">
        <v>0</v>
      </c>
      <c r="C30" s="126" t="s">
        <v>171</v>
      </c>
      <c r="D30" s="12">
        <v>838</v>
      </c>
      <c r="E30" s="126" t="s">
        <v>172</v>
      </c>
      <c r="F30" s="12">
        <v>999</v>
      </c>
      <c r="G30" s="126" t="s">
        <v>785</v>
      </c>
      <c r="H30" s="127">
        <v>1707</v>
      </c>
      <c r="I30" s="51"/>
    </row>
    <row r="31" spans="1:9" ht="20.25" customHeight="1">
      <c r="A31" s="128" t="s">
        <v>471</v>
      </c>
      <c r="B31" s="130">
        <v>0</v>
      </c>
      <c r="C31" s="126" t="s">
        <v>174</v>
      </c>
      <c r="D31" s="12">
        <v>2</v>
      </c>
      <c r="E31" s="126" t="s">
        <v>786</v>
      </c>
      <c r="F31" s="12">
        <v>2</v>
      </c>
      <c r="G31" s="126" t="s">
        <v>787</v>
      </c>
      <c r="H31" s="127">
        <v>4845</v>
      </c>
      <c r="I31" s="51"/>
    </row>
    <row r="32" spans="1:9" ht="20.25" customHeight="1">
      <c r="A32" s="128" t="s">
        <v>443</v>
      </c>
      <c r="B32" s="130">
        <v>1203</v>
      </c>
      <c r="C32" s="126" t="s">
        <v>175</v>
      </c>
      <c r="D32" s="12">
        <v>110</v>
      </c>
      <c r="E32" s="126" t="s">
        <v>788</v>
      </c>
      <c r="F32" s="12">
        <v>5</v>
      </c>
      <c r="G32" s="126" t="s">
        <v>789</v>
      </c>
      <c r="H32" s="127">
        <v>91</v>
      </c>
      <c r="I32" s="51"/>
    </row>
    <row r="33" spans="1:9" ht="20.25" customHeight="1">
      <c r="A33" s="128" t="s">
        <v>177</v>
      </c>
      <c r="B33" s="130">
        <v>9</v>
      </c>
      <c r="C33" s="126" t="s">
        <v>176</v>
      </c>
      <c r="D33" s="12">
        <v>52</v>
      </c>
      <c r="E33" s="126" t="s">
        <v>472</v>
      </c>
      <c r="F33" s="12">
        <v>3</v>
      </c>
      <c r="G33" s="126" t="s">
        <v>473</v>
      </c>
      <c r="H33" s="127">
        <v>16</v>
      </c>
      <c r="I33" s="51"/>
    </row>
    <row r="34" spans="1:9" ht="20.25" customHeight="1">
      <c r="A34" s="128" t="s">
        <v>180</v>
      </c>
      <c r="B34" s="130">
        <v>869</v>
      </c>
      <c r="C34" s="126" t="s">
        <v>178</v>
      </c>
      <c r="D34" s="12">
        <v>116</v>
      </c>
      <c r="E34" s="126" t="s">
        <v>474</v>
      </c>
      <c r="F34" s="12">
        <v>213</v>
      </c>
      <c r="G34" s="126" t="s">
        <v>264</v>
      </c>
      <c r="H34" s="127">
        <v>7</v>
      </c>
      <c r="I34" s="51"/>
    </row>
    <row r="35" spans="1:9" ht="20.25" customHeight="1">
      <c r="A35" s="128" t="s">
        <v>790</v>
      </c>
      <c r="B35" s="130">
        <v>2</v>
      </c>
      <c r="C35" s="126" t="s">
        <v>791</v>
      </c>
      <c r="D35" s="12">
        <v>6</v>
      </c>
      <c r="E35" s="126" t="s">
        <v>179</v>
      </c>
      <c r="F35" s="12">
        <v>6920</v>
      </c>
      <c r="G35" s="126" t="s">
        <v>477</v>
      </c>
      <c r="H35" s="127">
        <v>0</v>
      </c>
      <c r="I35" s="51"/>
    </row>
    <row r="36" spans="1:9" ht="20.25" customHeight="1">
      <c r="A36" s="128" t="s">
        <v>183</v>
      </c>
      <c r="B36" s="130">
        <v>0</v>
      </c>
      <c r="C36" s="126" t="s">
        <v>439</v>
      </c>
      <c r="D36" s="12">
        <v>5</v>
      </c>
      <c r="E36" s="126" t="s">
        <v>181</v>
      </c>
      <c r="F36" s="12">
        <v>12040</v>
      </c>
      <c r="G36" s="126" t="s">
        <v>478</v>
      </c>
      <c r="H36" s="127">
        <v>0</v>
      </c>
      <c r="I36" s="51"/>
    </row>
    <row r="37" spans="1:9" ht="20.25" customHeight="1">
      <c r="A37" s="128" t="s">
        <v>479</v>
      </c>
      <c r="B37" s="130">
        <v>0</v>
      </c>
      <c r="C37" s="126" t="s">
        <v>480</v>
      </c>
      <c r="D37" s="12">
        <v>9</v>
      </c>
      <c r="E37" s="126" t="s">
        <v>182</v>
      </c>
      <c r="F37" s="12">
        <v>55</v>
      </c>
      <c r="G37" s="126" t="s">
        <v>481</v>
      </c>
      <c r="H37" s="127">
        <v>28</v>
      </c>
      <c r="I37" s="51"/>
    </row>
    <row r="38" spans="1:9" ht="20.25" customHeight="1">
      <c r="A38" s="128" t="s">
        <v>186</v>
      </c>
      <c r="B38" s="130">
        <v>36</v>
      </c>
      <c r="C38" s="126" t="s">
        <v>185</v>
      </c>
      <c r="D38" s="12">
        <v>4</v>
      </c>
      <c r="E38" s="126" t="s">
        <v>184</v>
      </c>
      <c r="F38" s="12">
        <v>35</v>
      </c>
      <c r="G38" s="126" t="s">
        <v>792</v>
      </c>
      <c r="H38" s="127">
        <v>2869</v>
      </c>
      <c r="I38" s="51"/>
    </row>
    <row r="39" spans="1:9" ht="20.25" customHeight="1">
      <c r="A39" s="128" t="s">
        <v>190</v>
      </c>
      <c r="B39" s="130">
        <v>27389</v>
      </c>
      <c r="C39" s="126" t="s">
        <v>187</v>
      </c>
      <c r="D39" s="12">
        <v>22</v>
      </c>
      <c r="E39" s="126" t="s">
        <v>482</v>
      </c>
      <c r="F39" s="12">
        <v>0</v>
      </c>
      <c r="G39" s="126" t="s">
        <v>189</v>
      </c>
      <c r="H39" s="127">
        <v>0</v>
      </c>
      <c r="I39" s="51"/>
    </row>
    <row r="40" spans="1:9" ht="20.25" customHeight="1">
      <c r="A40" s="128" t="s">
        <v>192</v>
      </c>
      <c r="B40" s="130">
        <v>319</v>
      </c>
      <c r="C40" s="126" t="s">
        <v>191</v>
      </c>
      <c r="D40" s="12">
        <v>2</v>
      </c>
      <c r="E40" s="126" t="s">
        <v>188</v>
      </c>
      <c r="F40" s="12">
        <v>185</v>
      </c>
      <c r="G40" s="126" t="s">
        <v>273</v>
      </c>
      <c r="H40" s="127">
        <v>3</v>
      </c>
      <c r="I40" s="51"/>
    </row>
    <row r="41" spans="1:9" ht="20.25" customHeight="1">
      <c r="A41" s="128" t="s">
        <v>194</v>
      </c>
      <c r="B41" s="130">
        <v>0</v>
      </c>
      <c r="C41" s="126" t="s">
        <v>483</v>
      </c>
      <c r="D41" s="12">
        <v>33453</v>
      </c>
      <c r="E41" s="126" t="s">
        <v>793</v>
      </c>
      <c r="F41" s="12">
        <v>357</v>
      </c>
      <c r="G41" s="200" t="s">
        <v>484</v>
      </c>
      <c r="H41" s="127">
        <v>1</v>
      </c>
      <c r="I41" s="51"/>
    </row>
    <row r="42" spans="1:9" ht="20.25" customHeight="1">
      <c r="A42" s="128" t="s">
        <v>485</v>
      </c>
      <c r="B42" s="130">
        <v>1</v>
      </c>
      <c r="C42" s="126" t="s">
        <v>486</v>
      </c>
      <c r="D42" s="12">
        <v>0</v>
      </c>
      <c r="E42" s="126" t="s">
        <v>193</v>
      </c>
      <c r="F42" s="12">
        <v>1</v>
      </c>
      <c r="G42" s="126" t="s">
        <v>195</v>
      </c>
      <c r="H42" s="127">
        <v>10</v>
      </c>
      <c r="I42" s="51"/>
    </row>
    <row r="43" spans="1:9" ht="20.25" customHeight="1">
      <c r="A43" s="128" t="s">
        <v>794</v>
      </c>
      <c r="B43" s="130">
        <v>24</v>
      </c>
      <c r="C43" s="126" t="s">
        <v>278</v>
      </c>
      <c r="D43" s="12">
        <v>4</v>
      </c>
      <c r="E43" s="134" t="s">
        <v>795</v>
      </c>
      <c r="F43" s="12">
        <v>7</v>
      </c>
      <c r="G43" s="126" t="s">
        <v>196</v>
      </c>
      <c r="H43" s="127">
        <v>11</v>
      </c>
      <c r="I43" s="51"/>
    </row>
    <row r="44" spans="1:9" ht="20.25" customHeight="1">
      <c r="A44" s="128" t="s">
        <v>489</v>
      </c>
      <c r="B44" s="130">
        <v>20</v>
      </c>
      <c r="C44" s="126" t="s">
        <v>197</v>
      </c>
      <c r="D44" s="12">
        <v>1016</v>
      </c>
      <c r="E44" s="126" t="s">
        <v>490</v>
      </c>
      <c r="F44" s="12">
        <v>1</v>
      </c>
      <c r="G44" s="126" t="s">
        <v>198</v>
      </c>
      <c r="H44" s="127">
        <v>226</v>
      </c>
      <c r="I44" s="51"/>
    </row>
    <row r="45" spans="1:9" ht="20.25" customHeight="1">
      <c r="A45" s="128" t="s">
        <v>199</v>
      </c>
      <c r="B45" s="130">
        <v>15</v>
      </c>
      <c r="C45" s="126" t="s">
        <v>796</v>
      </c>
      <c r="D45" s="12">
        <v>0</v>
      </c>
      <c r="E45" s="126" t="s">
        <v>282</v>
      </c>
      <c r="F45" s="12">
        <v>0</v>
      </c>
      <c r="G45" s="126" t="s">
        <v>492</v>
      </c>
      <c r="H45" s="127">
        <v>2</v>
      </c>
      <c r="I45" s="51"/>
    </row>
    <row r="46" spans="1:9" ht="20.25" customHeight="1">
      <c r="A46" s="128" t="s">
        <v>200</v>
      </c>
      <c r="B46" s="130">
        <v>11</v>
      </c>
      <c r="C46" s="126" t="s">
        <v>201</v>
      </c>
      <c r="D46" s="12">
        <v>6</v>
      </c>
      <c r="E46" s="126" t="s">
        <v>493</v>
      </c>
      <c r="F46" s="12">
        <v>1</v>
      </c>
      <c r="G46" s="126" t="s">
        <v>494</v>
      </c>
      <c r="H46" s="127">
        <v>1</v>
      </c>
      <c r="I46" s="51"/>
    </row>
    <row r="47" spans="1:9" ht="20.25" customHeight="1">
      <c r="A47" s="128" t="s">
        <v>495</v>
      </c>
      <c r="B47" s="130">
        <v>4</v>
      </c>
      <c r="C47" s="126" t="s">
        <v>203</v>
      </c>
      <c r="D47" s="12">
        <v>1</v>
      </c>
      <c r="E47" s="126" t="s">
        <v>496</v>
      </c>
      <c r="F47" s="12">
        <v>37</v>
      </c>
      <c r="G47" s="126"/>
      <c r="H47" s="127">
        <v>0</v>
      </c>
      <c r="I47" s="51"/>
    </row>
    <row r="48" spans="1:9" ht="20.25" customHeight="1">
      <c r="A48" s="128" t="s">
        <v>497</v>
      </c>
      <c r="B48" s="130">
        <v>12</v>
      </c>
      <c r="C48" s="126" t="s">
        <v>204</v>
      </c>
      <c r="D48" s="12">
        <v>1</v>
      </c>
      <c r="E48" s="126" t="s">
        <v>202</v>
      </c>
      <c r="F48" s="12">
        <v>15</v>
      </c>
      <c r="G48" s="135"/>
      <c r="H48" s="127">
        <v>0</v>
      </c>
      <c r="I48" s="51"/>
    </row>
    <row r="49" spans="1:9" ht="20.25" customHeight="1">
      <c r="A49" s="128" t="s">
        <v>205</v>
      </c>
      <c r="B49" s="130">
        <v>143</v>
      </c>
      <c r="C49" s="126" t="s">
        <v>206</v>
      </c>
      <c r="D49" s="12">
        <v>2</v>
      </c>
      <c r="E49" s="126" t="s">
        <v>498</v>
      </c>
      <c r="F49" s="12">
        <v>0</v>
      </c>
      <c r="G49" s="136"/>
      <c r="H49" s="127">
        <v>0</v>
      </c>
      <c r="I49" s="51"/>
    </row>
    <row r="50" spans="1:9" ht="20.25" customHeight="1">
      <c r="A50" s="128" t="s">
        <v>499</v>
      </c>
      <c r="B50" s="130">
        <v>2</v>
      </c>
      <c r="C50" s="126" t="s">
        <v>289</v>
      </c>
      <c r="D50" s="12">
        <v>2</v>
      </c>
      <c r="E50" s="126" t="s">
        <v>797</v>
      </c>
      <c r="F50" s="12">
        <v>0</v>
      </c>
      <c r="G50" s="136"/>
      <c r="H50" s="127">
        <v>0</v>
      </c>
      <c r="I50" s="51"/>
    </row>
    <row r="51" spans="1:9" ht="19.5" customHeight="1">
      <c r="A51" s="128" t="s">
        <v>208</v>
      </c>
      <c r="B51" s="130">
        <v>1</v>
      </c>
      <c r="C51" s="126" t="s">
        <v>209</v>
      </c>
      <c r="D51" s="13">
        <v>10</v>
      </c>
      <c r="E51" s="126" t="s">
        <v>207</v>
      </c>
      <c r="F51" s="12">
        <v>217</v>
      </c>
      <c r="G51" s="136"/>
      <c r="H51" s="127">
        <v>0</v>
      </c>
      <c r="I51" s="51"/>
    </row>
    <row r="52" spans="1:9" ht="19.5" customHeight="1" thickBot="1">
      <c r="A52" s="201" t="s">
        <v>291</v>
      </c>
      <c r="B52" s="138">
        <v>110</v>
      </c>
      <c r="C52" s="139" t="s">
        <v>292</v>
      </c>
      <c r="D52" s="14">
        <v>1</v>
      </c>
      <c r="E52" s="139" t="s">
        <v>501</v>
      </c>
      <c r="F52" s="140">
        <v>23</v>
      </c>
      <c r="G52" s="141"/>
      <c r="H52" s="142">
        <v>0</v>
      </c>
      <c r="I52" s="51"/>
    </row>
    <row r="53" spans="1:9" ht="19.5" customHeight="1">
      <c r="A53" s="51"/>
      <c r="B53" s="51"/>
      <c r="C53" s="51"/>
      <c r="D53" s="51"/>
      <c r="E53" s="51"/>
      <c r="F53" s="51"/>
      <c r="G53" s="51"/>
      <c r="H53" s="51"/>
      <c r="I53" s="51"/>
    </row>
    <row r="54" spans="1:9" ht="19.5" customHeight="1">
      <c r="A54" s="51"/>
      <c r="B54" s="51"/>
      <c r="C54" s="51"/>
      <c r="D54" s="51"/>
      <c r="E54" s="51"/>
      <c r="F54" s="51"/>
      <c r="G54" s="51"/>
      <c r="H54" s="51"/>
      <c r="I54" s="51"/>
    </row>
    <row r="55" spans="1:9" ht="19.5" customHeight="1">
      <c r="A55" s="51"/>
      <c r="B55" s="51"/>
      <c r="C55" s="51"/>
      <c r="D55" s="51"/>
      <c r="E55" s="51"/>
      <c r="F55" s="51"/>
      <c r="G55" s="51"/>
      <c r="H55" s="51"/>
      <c r="I55" s="51"/>
    </row>
    <row r="56" spans="1:9" ht="19.5" customHeight="1">
      <c r="A56" s="51"/>
      <c r="B56" s="51"/>
      <c r="C56" s="51"/>
      <c r="D56" s="51"/>
      <c r="E56" s="51"/>
      <c r="F56" s="51"/>
      <c r="G56" s="51"/>
      <c r="H56" s="51"/>
      <c r="I56" s="51"/>
    </row>
    <row r="57" spans="1:9" ht="19.5" customHeight="1">
      <c r="A57" s="51"/>
      <c r="B57" s="51"/>
      <c r="C57" s="51"/>
      <c r="D57" s="51"/>
      <c r="E57" s="51"/>
      <c r="F57" s="51"/>
      <c r="G57" s="51"/>
      <c r="H57" s="51"/>
      <c r="I57" s="51"/>
    </row>
    <row r="58" spans="1:9" ht="19.5" customHeight="1">
      <c r="A58" s="51"/>
      <c r="B58" s="51"/>
      <c r="C58" s="51"/>
      <c r="D58" s="51"/>
      <c r="E58" s="51"/>
      <c r="F58" s="51"/>
      <c r="G58" s="51"/>
      <c r="H58" s="51"/>
      <c r="I58" s="51"/>
    </row>
    <row r="59" spans="1:9" ht="19.5" customHeight="1">
      <c r="A59" s="51"/>
      <c r="B59" s="51"/>
      <c r="C59" s="51"/>
      <c r="D59" s="51"/>
      <c r="E59" s="51"/>
      <c r="F59" s="51"/>
      <c r="G59" s="51"/>
      <c r="H59" s="51"/>
      <c r="I59" s="51"/>
    </row>
  </sheetData>
  <phoneticPr fontId="2" type="Hiragana"/>
  <pageMargins left="0.70866141732283472" right="0.39370078740157483" top="0.98425196850393704" bottom="0.39370078740157483" header="0.51181102362204722" footer="0.51181102362204722"/>
  <pageSetup paperSize="9" scale="70" orientation="portrait" horizontalDpi="4294967292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118"/>
  <sheetViews>
    <sheetView zoomScaleNormal="100" zoomScaleSheetLayoutView="100" workbookViewId="0">
      <selection activeCell="R21" sqref="R21"/>
    </sheetView>
  </sheetViews>
  <sheetFormatPr defaultRowHeight="13.5"/>
  <cols>
    <col min="1" max="1" width="10.5" customWidth="1"/>
    <col min="2" max="2" width="7.75" customWidth="1"/>
    <col min="3" max="6" width="7.125" customWidth="1"/>
    <col min="7" max="13" width="7.25" customWidth="1"/>
    <col min="14" max="14" width="7.125" customWidth="1"/>
    <col min="15" max="15" width="7.25" customWidth="1"/>
    <col min="17" max="17" width="5.375" customWidth="1"/>
  </cols>
  <sheetData>
    <row r="1" spans="1:16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</row>
    <row r="2" spans="1:16" ht="25.5" customHeight="1">
      <c r="A2" s="385" t="s">
        <v>1399</v>
      </c>
      <c r="B2" s="386"/>
      <c r="C2" s="386"/>
      <c r="D2" s="386"/>
      <c r="E2" s="386"/>
      <c r="F2" s="386"/>
      <c r="G2" s="386"/>
      <c r="H2" s="386"/>
      <c r="I2" s="386"/>
      <c r="J2" s="386"/>
      <c r="K2" s="386"/>
      <c r="L2" s="386"/>
      <c r="M2" s="386"/>
      <c r="N2" s="386"/>
      <c r="O2" s="386"/>
      <c r="P2" s="386"/>
    </row>
    <row r="3" spans="1:16" ht="17.25" customHeight="1" thickBo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387"/>
      <c r="O3" s="261" t="s">
        <v>296</v>
      </c>
      <c r="P3" s="262" t="s">
        <v>1400</v>
      </c>
    </row>
    <row r="4" spans="1:16" ht="14.25" customHeight="1">
      <c r="A4" s="388"/>
      <c r="B4" s="263" t="s">
        <v>297</v>
      </c>
      <c r="C4" s="264"/>
      <c r="D4" s="348" t="s">
        <v>844</v>
      </c>
      <c r="E4" s="265"/>
      <c r="F4" s="264"/>
      <c r="G4" s="265"/>
      <c r="H4" s="265"/>
      <c r="I4" s="264"/>
      <c r="J4" s="265"/>
      <c r="K4" s="265"/>
      <c r="L4" s="265"/>
      <c r="M4" s="265"/>
      <c r="N4" s="265"/>
      <c r="O4" s="265"/>
      <c r="P4" s="266" t="s">
        <v>298</v>
      </c>
    </row>
    <row r="5" spans="1:16" ht="14.25" thickBot="1">
      <c r="A5" s="389"/>
      <c r="B5" s="267" t="s">
        <v>299</v>
      </c>
      <c r="C5" s="268" t="s">
        <v>300</v>
      </c>
      <c r="D5" s="269" t="s">
        <v>846</v>
      </c>
      <c r="E5" s="269" t="s">
        <v>44</v>
      </c>
      <c r="F5" s="268" t="s">
        <v>45</v>
      </c>
      <c r="G5" s="269" t="s">
        <v>46</v>
      </c>
      <c r="H5" s="269" t="s">
        <v>47</v>
      </c>
      <c r="I5" s="268" t="s">
        <v>48</v>
      </c>
      <c r="J5" s="269" t="s">
        <v>49</v>
      </c>
      <c r="K5" s="269" t="s">
        <v>50</v>
      </c>
      <c r="L5" s="269" t="s">
        <v>51</v>
      </c>
      <c r="M5" s="270" t="s">
        <v>53</v>
      </c>
      <c r="N5" s="271" t="s">
        <v>52</v>
      </c>
      <c r="O5" s="371" t="s">
        <v>1401</v>
      </c>
      <c r="P5" s="272" t="s">
        <v>1402</v>
      </c>
    </row>
    <row r="6" spans="1:16" ht="17.25" customHeight="1" thickBot="1">
      <c r="A6" s="273" t="s">
        <v>56</v>
      </c>
      <c r="B6" s="274">
        <f t="shared" ref="B6:L6" si="0">B7+SUM(B26:B57)</f>
        <v>171439</v>
      </c>
      <c r="C6" s="275">
        <f t="shared" si="0"/>
        <v>56689</v>
      </c>
      <c r="D6" s="275">
        <f t="shared" si="0"/>
        <v>33414</v>
      </c>
      <c r="E6" s="275">
        <f t="shared" si="0"/>
        <v>18249</v>
      </c>
      <c r="F6" s="275">
        <f t="shared" si="0"/>
        <v>11410</v>
      </c>
      <c r="G6" s="275">
        <f t="shared" si="0"/>
        <v>7823</v>
      </c>
      <c r="H6" s="275">
        <f t="shared" si="0"/>
        <v>5971</v>
      </c>
      <c r="I6" s="275">
        <f t="shared" si="0"/>
        <v>5211</v>
      </c>
      <c r="J6" s="275">
        <f t="shared" si="0"/>
        <v>4030</v>
      </c>
      <c r="K6" s="275">
        <f t="shared" si="0"/>
        <v>3441</v>
      </c>
      <c r="L6" s="275">
        <f t="shared" si="0"/>
        <v>1749</v>
      </c>
      <c r="M6" s="275">
        <f>M7+SUM(M26:M57)</f>
        <v>1585</v>
      </c>
      <c r="N6" s="275">
        <f>N7+SUM(N26:N57)</f>
        <v>1545</v>
      </c>
      <c r="O6" s="275">
        <f>O7+SUM(O26:O57)</f>
        <v>1360</v>
      </c>
      <c r="P6" s="372">
        <f>P7+SUM(P26:P57)</f>
        <v>18962</v>
      </c>
    </row>
    <row r="7" spans="1:16" ht="17.25" customHeight="1" thickBot="1">
      <c r="A7" s="277" t="s">
        <v>57</v>
      </c>
      <c r="B7" s="274">
        <f>SUM(B8:B25)</f>
        <v>77643</v>
      </c>
      <c r="C7" s="275">
        <f t="shared" ref="C7:L7" si="1">SUM(C8:C25)</f>
        <v>33537</v>
      </c>
      <c r="D7" s="275">
        <f t="shared" si="1"/>
        <v>15394</v>
      </c>
      <c r="E7" s="275">
        <f t="shared" si="1"/>
        <v>6560</v>
      </c>
      <c r="F7" s="275">
        <f t="shared" si="1"/>
        <v>3156</v>
      </c>
      <c r="G7" s="275">
        <f t="shared" si="1"/>
        <v>1531</v>
      </c>
      <c r="H7" s="275">
        <f>SUM(H8:H25)</f>
        <v>1873</v>
      </c>
      <c r="I7" s="275">
        <f t="shared" si="1"/>
        <v>2440</v>
      </c>
      <c r="J7" s="275">
        <f t="shared" si="1"/>
        <v>1466</v>
      </c>
      <c r="K7" s="275">
        <f t="shared" si="1"/>
        <v>1399</v>
      </c>
      <c r="L7" s="275">
        <f t="shared" si="1"/>
        <v>894</v>
      </c>
      <c r="M7" s="275">
        <f>SUM(M8:M25)</f>
        <v>356</v>
      </c>
      <c r="N7" s="275">
        <f>SUM(N8:N25)</f>
        <v>654</v>
      </c>
      <c r="O7" s="275">
        <f>SUM(O8:O25)</f>
        <v>363</v>
      </c>
      <c r="P7" s="372">
        <f>SUM(P8:P25)</f>
        <v>8020</v>
      </c>
    </row>
    <row r="8" spans="1:16" ht="17.25" customHeight="1">
      <c r="A8" s="278" t="s">
        <v>316</v>
      </c>
      <c r="B8" s="279">
        <f t="shared" ref="B8:B57" si="2">SUM(C8:P8)</f>
        <v>9552</v>
      </c>
      <c r="C8" s="280">
        <v>3148</v>
      </c>
      <c r="D8" s="281">
        <v>1837</v>
      </c>
      <c r="E8" s="281">
        <v>987</v>
      </c>
      <c r="F8" s="281">
        <v>1357</v>
      </c>
      <c r="G8" s="281">
        <v>495</v>
      </c>
      <c r="H8" s="280">
        <v>116</v>
      </c>
      <c r="I8" s="281">
        <v>139</v>
      </c>
      <c r="J8" s="280">
        <v>129</v>
      </c>
      <c r="K8" s="280">
        <v>244</v>
      </c>
      <c r="L8" s="280">
        <v>45</v>
      </c>
      <c r="M8" s="280">
        <v>2</v>
      </c>
      <c r="N8" s="281">
        <v>61</v>
      </c>
      <c r="O8" s="280">
        <v>42</v>
      </c>
      <c r="P8" s="373">
        <f>9552-8602</f>
        <v>950</v>
      </c>
    </row>
    <row r="9" spans="1:16" ht="17.25" customHeight="1">
      <c r="A9" s="283" t="s">
        <v>58</v>
      </c>
      <c r="B9" s="284">
        <f t="shared" si="2"/>
        <v>4905</v>
      </c>
      <c r="C9" s="285">
        <v>2300</v>
      </c>
      <c r="D9" s="286">
        <v>1163</v>
      </c>
      <c r="E9" s="286">
        <v>359</v>
      </c>
      <c r="F9" s="286">
        <v>82</v>
      </c>
      <c r="G9" s="286">
        <v>35</v>
      </c>
      <c r="H9" s="285">
        <v>43</v>
      </c>
      <c r="I9" s="286">
        <v>160</v>
      </c>
      <c r="J9" s="285">
        <v>59</v>
      </c>
      <c r="K9" s="285">
        <v>62</v>
      </c>
      <c r="L9" s="285">
        <v>45</v>
      </c>
      <c r="M9" s="285">
        <v>10</v>
      </c>
      <c r="N9" s="286">
        <v>44</v>
      </c>
      <c r="O9" s="285">
        <v>40</v>
      </c>
      <c r="P9" s="374">
        <f>4905-4402</f>
        <v>503</v>
      </c>
    </row>
    <row r="10" spans="1:16" ht="17.25" customHeight="1">
      <c r="A10" s="283" t="s">
        <v>59</v>
      </c>
      <c r="B10" s="284">
        <f t="shared" si="2"/>
        <v>3509</v>
      </c>
      <c r="C10" s="285">
        <v>1804</v>
      </c>
      <c r="D10" s="286">
        <v>719</v>
      </c>
      <c r="E10" s="286">
        <v>196</v>
      </c>
      <c r="F10" s="286">
        <v>25</v>
      </c>
      <c r="G10" s="286">
        <v>45</v>
      </c>
      <c r="H10" s="285">
        <v>6</v>
      </c>
      <c r="I10" s="286">
        <v>102</v>
      </c>
      <c r="J10" s="285">
        <v>61</v>
      </c>
      <c r="K10" s="285">
        <v>37</v>
      </c>
      <c r="L10" s="285">
        <v>73</v>
      </c>
      <c r="M10" s="285"/>
      <c r="N10" s="286">
        <v>25</v>
      </c>
      <c r="O10" s="285">
        <v>10</v>
      </c>
      <c r="P10" s="374">
        <f>3509-3103</f>
        <v>406</v>
      </c>
    </row>
    <row r="11" spans="1:16" ht="17.25" customHeight="1">
      <c r="A11" s="283" t="s">
        <v>60</v>
      </c>
      <c r="B11" s="284">
        <f>SUM(C11:P11)</f>
        <v>15367</v>
      </c>
      <c r="C11" s="285">
        <v>8954</v>
      </c>
      <c r="D11" s="286">
        <v>2552</v>
      </c>
      <c r="E11" s="286">
        <v>687</v>
      </c>
      <c r="F11" s="286">
        <v>103</v>
      </c>
      <c r="G11" s="286">
        <v>38</v>
      </c>
      <c r="H11" s="285">
        <v>25</v>
      </c>
      <c r="I11" s="286">
        <v>723</v>
      </c>
      <c r="J11" s="285">
        <v>272</v>
      </c>
      <c r="K11" s="285">
        <v>302</v>
      </c>
      <c r="L11" s="285">
        <v>335</v>
      </c>
      <c r="M11" s="285">
        <v>25</v>
      </c>
      <c r="N11" s="286">
        <v>40</v>
      </c>
      <c r="O11" s="285">
        <v>7</v>
      </c>
      <c r="P11" s="374">
        <f>15367-14063</f>
        <v>1304</v>
      </c>
    </row>
    <row r="12" spans="1:16" ht="17.25" customHeight="1">
      <c r="A12" s="283" t="s">
        <v>61</v>
      </c>
      <c r="B12" s="284">
        <f t="shared" si="2"/>
        <v>7439</v>
      </c>
      <c r="C12" s="285">
        <v>3520</v>
      </c>
      <c r="D12" s="286">
        <v>1824</v>
      </c>
      <c r="E12" s="286">
        <v>978</v>
      </c>
      <c r="F12" s="286">
        <v>28</v>
      </c>
      <c r="G12" s="286">
        <v>63</v>
      </c>
      <c r="H12" s="285">
        <v>40</v>
      </c>
      <c r="I12" s="286">
        <v>94</v>
      </c>
      <c r="J12" s="285">
        <v>242</v>
      </c>
      <c r="K12" s="285">
        <v>72</v>
      </c>
      <c r="L12" s="285">
        <v>32</v>
      </c>
      <c r="M12" s="285">
        <v>4</v>
      </c>
      <c r="N12" s="286">
        <v>63</v>
      </c>
      <c r="O12" s="285">
        <v>24</v>
      </c>
      <c r="P12" s="374">
        <f>7439-6984</f>
        <v>455</v>
      </c>
    </row>
    <row r="13" spans="1:16" ht="17.25" customHeight="1">
      <c r="A13" s="283" t="s">
        <v>62</v>
      </c>
      <c r="B13" s="284">
        <f t="shared" si="2"/>
        <v>2187</v>
      </c>
      <c r="C13" s="285">
        <v>872</v>
      </c>
      <c r="D13" s="286">
        <v>558</v>
      </c>
      <c r="E13" s="286">
        <v>227</v>
      </c>
      <c r="F13" s="286">
        <v>64</v>
      </c>
      <c r="G13" s="286">
        <v>16</v>
      </c>
      <c r="H13" s="285">
        <v>46</v>
      </c>
      <c r="I13" s="286">
        <v>71</v>
      </c>
      <c r="J13" s="285">
        <v>61</v>
      </c>
      <c r="K13" s="285">
        <v>31</v>
      </c>
      <c r="L13" s="285">
        <v>22</v>
      </c>
      <c r="M13" s="285">
        <v>2</v>
      </c>
      <c r="N13" s="286">
        <v>20</v>
      </c>
      <c r="O13" s="285">
        <v>13</v>
      </c>
      <c r="P13" s="374">
        <f>2187-2003</f>
        <v>184</v>
      </c>
    </row>
    <row r="14" spans="1:16" ht="17.25" customHeight="1">
      <c r="A14" s="283" t="s">
        <v>63</v>
      </c>
      <c r="B14" s="284">
        <f t="shared" si="2"/>
        <v>4303</v>
      </c>
      <c r="C14" s="285">
        <v>2242</v>
      </c>
      <c r="D14" s="286">
        <v>802</v>
      </c>
      <c r="E14" s="286">
        <v>373</v>
      </c>
      <c r="F14" s="286">
        <v>35</v>
      </c>
      <c r="G14" s="286">
        <v>5</v>
      </c>
      <c r="H14" s="285">
        <v>95</v>
      </c>
      <c r="I14" s="286">
        <v>81</v>
      </c>
      <c r="J14" s="285">
        <v>51</v>
      </c>
      <c r="K14" s="285">
        <v>120</v>
      </c>
      <c r="L14" s="285">
        <v>26</v>
      </c>
      <c r="M14" s="285">
        <v>8</v>
      </c>
      <c r="N14" s="286">
        <v>51</v>
      </c>
      <c r="O14" s="285">
        <v>17</v>
      </c>
      <c r="P14" s="374">
        <f>4303-3906</f>
        <v>397</v>
      </c>
    </row>
    <row r="15" spans="1:16" ht="17.25" customHeight="1">
      <c r="A15" s="283" t="s">
        <v>64</v>
      </c>
      <c r="B15" s="284">
        <f t="shared" si="2"/>
        <v>2188</v>
      </c>
      <c r="C15" s="285">
        <v>830</v>
      </c>
      <c r="D15" s="286">
        <v>504</v>
      </c>
      <c r="E15" s="286">
        <v>269</v>
      </c>
      <c r="F15" s="286">
        <v>25</v>
      </c>
      <c r="G15" s="286">
        <v>39</v>
      </c>
      <c r="H15" s="285">
        <v>52</v>
      </c>
      <c r="I15" s="286">
        <v>64</v>
      </c>
      <c r="J15" s="285">
        <v>64</v>
      </c>
      <c r="K15" s="285">
        <v>5</v>
      </c>
      <c r="L15" s="285">
        <v>21</v>
      </c>
      <c r="M15" s="285">
        <v>71</v>
      </c>
      <c r="N15" s="286">
        <v>13</v>
      </c>
      <c r="O15" s="285">
        <v>18</v>
      </c>
      <c r="P15" s="374">
        <f>2188-1975</f>
        <v>213</v>
      </c>
    </row>
    <row r="16" spans="1:16" ht="17.25" customHeight="1">
      <c r="A16" s="283" t="s">
        <v>65</v>
      </c>
      <c r="B16" s="284">
        <f t="shared" si="2"/>
        <v>3611</v>
      </c>
      <c r="C16" s="285">
        <v>1586</v>
      </c>
      <c r="D16" s="286">
        <v>705</v>
      </c>
      <c r="E16" s="286">
        <v>300</v>
      </c>
      <c r="F16" s="286">
        <v>386</v>
      </c>
      <c r="G16" s="286">
        <v>139</v>
      </c>
      <c r="H16" s="285">
        <v>16</v>
      </c>
      <c r="I16" s="286">
        <v>97</v>
      </c>
      <c r="J16" s="285">
        <v>58</v>
      </c>
      <c r="K16" s="285">
        <v>38</v>
      </c>
      <c r="L16" s="285">
        <v>25</v>
      </c>
      <c r="M16" s="285">
        <v>2</v>
      </c>
      <c r="N16" s="286">
        <v>20</v>
      </c>
      <c r="O16" s="285">
        <v>15</v>
      </c>
      <c r="P16" s="374">
        <f>3611-3387</f>
        <v>224</v>
      </c>
    </row>
    <row r="17" spans="1:16" ht="17.25" customHeight="1">
      <c r="A17" s="283" t="s">
        <v>66</v>
      </c>
      <c r="B17" s="284">
        <f t="shared" si="2"/>
        <v>2493</v>
      </c>
      <c r="C17" s="285">
        <v>686</v>
      </c>
      <c r="D17" s="286">
        <v>474</v>
      </c>
      <c r="E17" s="286">
        <v>207</v>
      </c>
      <c r="F17" s="286">
        <v>192</v>
      </c>
      <c r="G17" s="286">
        <v>379</v>
      </c>
      <c r="H17" s="285">
        <v>70</v>
      </c>
      <c r="I17" s="286">
        <v>90</v>
      </c>
      <c r="J17" s="285">
        <v>58</v>
      </c>
      <c r="K17" s="285">
        <v>35</v>
      </c>
      <c r="L17" s="285">
        <v>18</v>
      </c>
      <c r="M17" s="285">
        <v>1</v>
      </c>
      <c r="N17" s="286">
        <v>38</v>
      </c>
      <c r="O17" s="285">
        <v>1</v>
      </c>
      <c r="P17" s="374">
        <f>2493-2249</f>
        <v>244</v>
      </c>
    </row>
    <row r="18" spans="1:16" ht="17.25" customHeight="1">
      <c r="A18" s="283" t="s">
        <v>67</v>
      </c>
      <c r="B18" s="284">
        <f>SUM(C18:P18)</f>
        <v>5182</v>
      </c>
      <c r="C18" s="285">
        <v>1561</v>
      </c>
      <c r="D18" s="286">
        <v>1241</v>
      </c>
      <c r="E18" s="286">
        <v>483</v>
      </c>
      <c r="F18" s="286">
        <v>141</v>
      </c>
      <c r="G18" s="286">
        <v>35</v>
      </c>
      <c r="H18" s="285">
        <v>86</v>
      </c>
      <c r="I18" s="286">
        <v>255</v>
      </c>
      <c r="J18" s="285">
        <v>99</v>
      </c>
      <c r="K18" s="285">
        <v>80</v>
      </c>
      <c r="L18" s="285">
        <v>80</v>
      </c>
      <c r="M18" s="285">
        <v>2</v>
      </c>
      <c r="N18" s="286">
        <v>85</v>
      </c>
      <c r="O18" s="285">
        <v>63</v>
      </c>
      <c r="P18" s="374">
        <f>5182-4211</f>
        <v>971</v>
      </c>
    </row>
    <row r="19" spans="1:16" ht="17.25" customHeight="1">
      <c r="A19" s="283" t="s">
        <v>68</v>
      </c>
      <c r="B19" s="284">
        <f t="shared" si="2"/>
        <v>2392</v>
      </c>
      <c r="C19" s="285">
        <v>930</v>
      </c>
      <c r="D19" s="286">
        <v>385</v>
      </c>
      <c r="E19" s="286">
        <v>294</v>
      </c>
      <c r="F19" s="286">
        <v>209</v>
      </c>
      <c r="G19" s="286">
        <v>40</v>
      </c>
      <c r="H19" s="285">
        <v>39</v>
      </c>
      <c r="I19" s="286">
        <v>49</v>
      </c>
      <c r="J19" s="285">
        <v>50</v>
      </c>
      <c r="K19" s="285">
        <v>98</v>
      </c>
      <c r="L19" s="285">
        <v>14</v>
      </c>
      <c r="M19" s="285">
        <v>5</v>
      </c>
      <c r="N19" s="286">
        <v>48</v>
      </c>
      <c r="O19" s="285">
        <v>17</v>
      </c>
      <c r="P19" s="374">
        <f>2392-2178</f>
        <v>214</v>
      </c>
    </row>
    <row r="20" spans="1:16" ht="17.25" customHeight="1">
      <c r="A20" s="283" t="s">
        <v>69</v>
      </c>
      <c r="B20" s="284">
        <f t="shared" si="2"/>
        <v>3495</v>
      </c>
      <c r="C20" s="285">
        <v>1150</v>
      </c>
      <c r="D20" s="286">
        <v>878</v>
      </c>
      <c r="E20" s="286">
        <v>200</v>
      </c>
      <c r="F20" s="286">
        <v>50</v>
      </c>
      <c r="G20" s="286">
        <v>35</v>
      </c>
      <c r="H20" s="285">
        <v>10</v>
      </c>
      <c r="I20" s="286">
        <v>221</v>
      </c>
      <c r="J20" s="285">
        <v>75</v>
      </c>
      <c r="K20" s="285">
        <v>50</v>
      </c>
      <c r="L20" s="285">
        <v>76</v>
      </c>
      <c r="M20" s="285">
        <v>2</v>
      </c>
      <c r="N20" s="286">
        <v>51</v>
      </c>
      <c r="O20" s="285">
        <v>19</v>
      </c>
      <c r="P20" s="374">
        <f>3495-2817</f>
        <v>678</v>
      </c>
    </row>
    <row r="21" spans="1:16" ht="17.25" customHeight="1">
      <c r="A21" s="283" t="s">
        <v>70</v>
      </c>
      <c r="B21" s="284">
        <f t="shared" si="2"/>
        <v>2655</v>
      </c>
      <c r="C21" s="285">
        <v>542</v>
      </c>
      <c r="D21" s="286">
        <v>555</v>
      </c>
      <c r="E21" s="286">
        <v>320</v>
      </c>
      <c r="F21" s="286">
        <v>172</v>
      </c>
      <c r="G21" s="286">
        <v>30</v>
      </c>
      <c r="H21" s="285">
        <v>62</v>
      </c>
      <c r="I21" s="286">
        <v>89</v>
      </c>
      <c r="J21" s="285">
        <v>35</v>
      </c>
      <c r="K21" s="285">
        <v>97</v>
      </c>
      <c r="L21" s="285">
        <v>30</v>
      </c>
      <c r="M21" s="285">
        <v>3</v>
      </c>
      <c r="N21" s="286">
        <v>23</v>
      </c>
      <c r="O21" s="285">
        <v>41</v>
      </c>
      <c r="P21" s="374">
        <f>2655-1999</f>
        <v>656</v>
      </c>
    </row>
    <row r="22" spans="1:16" ht="17.25" customHeight="1">
      <c r="A22" s="283" t="s">
        <v>71</v>
      </c>
      <c r="B22" s="284">
        <f t="shared" si="2"/>
        <v>3305</v>
      </c>
      <c r="C22" s="285">
        <v>1519</v>
      </c>
      <c r="D22" s="286">
        <v>562</v>
      </c>
      <c r="E22" s="286">
        <v>282</v>
      </c>
      <c r="F22" s="286">
        <v>187</v>
      </c>
      <c r="G22" s="286">
        <v>63</v>
      </c>
      <c r="H22" s="285">
        <v>124</v>
      </c>
      <c r="I22" s="286">
        <v>96</v>
      </c>
      <c r="J22" s="285">
        <v>53</v>
      </c>
      <c r="K22" s="285">
        <v>104</v>
      </c>
      <c r="L22" s="285">
        <v>20</v>
      </c>
      <c r="M22" s="285">
        <v>12</v>
      </c>
      <c r="N22" s="286">
        <v>37</v>
      </c>
      <c r="O22" s="285">
        <v>4</v>
      </c>
      <c r="P22" s="374">
        <f>3305-3063</f>
        <v>242</v>
      </c>
    </row>
    <row r="23" spans="1:16" ht="17.25" customHeight="1">
      <c r="A23" s="283" t="s">
        <v>72</v>
      </c>
      <c r="B23" s="284">
        <f t="shared" si="2"/>
        <v>1008</v>
      </c>
      <c r="C23" s="285">
        <v>355</v>
      </c>
      <c r="D23" s="286">
        <v>254</v>
      </c>
      <c r="E23" s="286">
        <v>105</v>
      </c>
      <c r="F23" s="286">
        <v>24</v>
      </c>
      <c r="G23" s="286">
        <v>9</v>
      </c>
      <c r="H23" s="285">
        <v>67</v>
      </c>
      <c r="I23" s="286">
        <v>44</v>
      </c>
      <c r="J23" s="285">
        <v>25</v>
      </c>
      <c r="K23" s="285">
        <v>15</v>
      </c>
      <c r="L23" s="285">
        <v>12</v>
      </c>
      <c r="M23" s="285">
        <v>2</v>
      </c>
      <c r="N23" s="286">
        <v>1</v>
      </c>
      <c r="O23" s="285">
        <v>6</v>
      </c>
      <c r="P23" s="374">
        <f>1008-919</f>
        <v>89</v>
      </c>
    </row>
    <row r="24" spans="1:16" ht="17.25" customHeight="1">
      <c r="A24" s="283" t="s">
        <v>73</v>
      </c>
      <c r="B24" s="284">
        <f t="shared" si="2"/>
        <v>2638</v>
      </c>
      <c r="C24" s="285">
        <v>1063</v>
      </c>
      <c r="D24" s="286">
        <v>176</v>
      </c>
      <c r="E24" s="286">
        <v>144</v>
      </c>
      <c r="F24" s="286">
        <v>41</v>
      </c>
      <c r="G24" s="286">
        <v>29</v>
      </c>
      <c r="H24" s="285">
        <v>786</v>
      </c>
      <c r="I24" s="286">
        <v>38</v>
      </c>
      <c r="J24" s="285">
        <v>38</v>
      </c>
      <c r="K24" s="285">
        <v>5</v>
      </c>
      <c r="L24" s="285">
        <v>9</v>
      </c>
      <c r="M24" s="285">
        <v>139</v>
      </c>
      <c r="N24" s="286">
        <v>9</v>
      </c>
      <c r="O24" s="285">
        <v>6</v>
      </c>
      <c r="P24" s="374">
        <f>2638-2483</f>
        <v>155</v>
      </c>
    </row>
    <row r="25" spans="1:16" ht="17.25" customHeight="1" thickBot="1">
      <c r="A25" s="288" t="s">
        <v>74</v>
      </c>
      <c r="B25" s="289">
        <f t="shared" si="2"/>
        <v>1414</v>
      </c>
      <c r="C25" s="290">
        <v>475</v>
      </c>
      <c r="D25" s="291">
        <v>205</v>
      </c>
      <c r="E25" s="292">
        <v>149</v>
      </c>
      <c r="F25" s="292">
        <v>35</v>
      </c>
      <c r="G25" s="292">
        <v>36</v>
      </c>
      <c r="H25" s="293">
        <v>190</v>
      </c>
      <c r="I25" s="292">
        <v>27</v>
      </c>
      <c r="J25" s="293">
        <v>36</v>
      </c>
      <c r="K25" s="293">
        <v>4</v>
      </c>
      <c r="L25" s="293">
        <v>11</v>
      </c>
      <c r="M25" s="293">
        <v>66</v>
      </c>
      <c r="N25" s="293">
        <v>25</v>
      </c>
      <c r="O25" s="293">
        <v>20</v>
      </c>
      <c r="P25" s="374">
        <f>1414-1279</f>
        <v>135</v>
      </c>
    </row>
    <row r="26" spans="1:16" ht="17.25" customHeight="1">
      <c r="A26" s="294" t="s">
        <v>75</v>
      </c>
      <c r="B26" s="295">
        <f t="shared" si="2"/>
        <v>32497</v>
      </c>
      <c r="C26" s="296">
        <v>10696</v>
      </c>
      <c r="D26" s="297">
        <v>9167</v>
      </c>
      <c r="E26" s="297">
        <v>3856</v>
      </c>
      <c r="F26" s="297">
        <v>1155</v>
      </c>
      <c r="G26" s="297">
        <v>575</v>
      </c>
      <c r="H26" s="296">
        <v>627</v>
      </c>
      <c r="I26" s="297">
        <v>798</v>
      </c>
      <c r="J26" s="296">
        <v>578</v>
      </c>
      <c r="K26" s="296">
        <v>1178</v>
      </c>
      <c r="L26" s="296">
        <v>334</v>
      </c>
      <c r="M26" s="296">
        <v>37</v>
      </c>
      <c r="N26" s="296">
        <v>292</v>
      </c>
      <c r="O26" s="296">
        <v>216</v>
      </c>
      <c r="P26" s="375">
        <f>32497-29509</f>
        <v>2988</v>
      </c>
    </row>
    <row r="27" spans="1:16" ht="17.25" customHeight="1">
      <c r="A27" s="376" t="s">
        <v>1403</v>
      </c>
      <c r="B27" s="377">
        <f>SUM(C27:P27)</f>
        <v>10989</v>
      </c>
      <c r="C27" s="378">
        <v>3533</v>
      </c>
      <c r="D27" s="379">
        <v>2029</v>
      </c>
      <c r="E27" s="291">
        <v>1650</v>
      </c>
      <c r="F27" s="291">
        <v>434</v>
      </c>
      <c r="G27" s="291">
        <v>288</v>
      </c>
      <c r="H27" s="380">
        <v>272</v>
      </c>
      <c r="I27" s="291">
        <v>290</v>
      </c>
      <c r="J27" s="380">
        <v>341</v>
      </c>
      <c r="K27" s="380">
        <v>152</v>
      </c>
      <c r="L27" s="380">
        <v>89</v>
      </c>
      <c r="M27" s="380">
        <v>306</v>
      </c>
      <c r="N27" s="380">
        <v>119</v>
      </c>
      <c r="O27" s="380">
        <v>64</v>
      </c>
      <c r="P27" s="381">
        <f>10989-9567</f>
        <v>1422</v>
      </c>
    </row>
    <row r="28" spans="1:16" ht="17.25" customHeight="1">
      <c r="A28" s="299" t="s">
        <v>76</v>
      </c>
      <c r="B28" s="300">
        <f t="shared" si="2"/>
        <v>4740</v>
      </c>
      <c r="C28" s="301">
        <v>772</v>
      </c>
      <c r="D28" s="302">
        <v>987</v>
      </c>
      <c r="E28" s="301">
        <v>1201</v>
      </c>
      <c r="F28" s="301">
        <v>300</v>
      </c>
      <c r="G28" s="301">
        <v>362</v>
      </c>
      <c r="H28" s="303">
        <v>114</v>
      </c>
      <c r="I28" s="301">
        <v>411</v>
      </c>
      <c r="J28" s="303">
        <v>103</v>
      </c>
      <c r="K28" s="303">
        <v>12</v>
      </c>
      <c r="L28" s="303">
        <v>29</v>
      </c>
      <c r="M28" s="303">
        <v>11</v>
      </c>
      <c r="N28" s="301">
        <v>59</v>
      </c>
      <c r="O28" s="303">
        <v>17</v>
      </c>
      <c r="P28" s="382">
        <f>4740-4378</f>
        <v>362</v>
      </c>
    </row>
    <row r="29" spans="1:16" ht="17.25" customHeight="1">
      <c r="A29" s="299" t="s">
        <v>77</v>
      </c>
      <c r="B29" s="300">
        <f t="shared" si="2"/>
        <v>4640</v>
      </c>
      <c r="C29" s="301">
        <v>738</v>
      </c>
      <c r="D29" s="302">
        <v>470</v>
      </c>
      <c r="E29" s="301">
        <v>676</v>
      </c>
      <c r="F29" s="301">
        <v>1046</v>
      </c>
      <c r="G29" s="301">
        <v>221</v>
      </c>
      <c r="H29" s="303">
        <v>189</v>
      </c>
      <c r="I29" s="301">
        <v>61</v>
      </c>
      <c r="J29" s="303">
        <v>114</v>
      </c>
      <c r="K29" s="303">
        <v>25</v>
      </c>
      <c r="L29" s="303">
        <v>11</v>
      </c>
      <c r="M29" s="303">
        <v>251</v>
      </c>
      <c r="N29" s="301">
        <v>50</v>
      </c>
      <c r="O29" s="303">
        <v>8</v>
      </c>
      <c r="P29" s="382">
        <f>4640-3860</f>
        <v>780</v>
      </c>
    </row>
    <row r="30" spans="1:16" ht="17.25" customHeight="1">
      <c r="A30" s="299" t="s">
        <v>78</v>
      </c>
      <c r="B30" s="300">
        <f t="shared" si="2"/>
        <v>1287</v>
      </c>
      <c r="C30" s="301">
        <v>255</v>
      </c>
      <c r="D30" s="302">
        <v>357</v>
      </c>
      <c r="E30" s="301">
        <v>85</v>
      </c>
      <c r="F30" s="301">
        <v>12</v>
      </c>
      <c r="G30" s="301">
        <v>7</v>
      </c>
      <c r="H30" s="303">
        <v>11</v>
      </c>
      <c r="I30" s="301">
        <v>167</v>
      </c>
      <c r="J30" s="303">
        <v>41</v>
      </c>
      <c r="K30" s="303">
        <v>14</v>
      </c>
      <c r="L30" s="303">
        <v>57</v>
      </c>
      <c r="M30" s="303"/>
      <c r="N30" s="301">
        <v>14</v>
      </c>
      <c r="O30" s="303">
        <v>7</v>
      </c>
      <c r="P30" s="382">
        <f>1287-1027</f>
        <v>260</v>
      </c>
    </row>
    <row r="31" spans="1:16" ht="17.25" customHeight="1">
      <c r="A31" s="299" t="s">
        <v>79</v>
      </c>
      <c r="B31" s="300">
        <f t="shared" si="2"/>
        <v>5834</v>
      </c>
      <c r="C31" s="301">
        <v>1023</v>
      </c>
      <c r="D31" s="302">
        <v>899</v>
      </c>
      <c r="E31" s="301">
        <v>430</v>
      </c>
      <c r="F31" s="301">
        <v>787</v>
      </c>
      <c r="G31" s="301">
        <v>760</v>
      </c>
      <c r="H31" s="303">
        <v>310</v>
      </c>
      <c r="I31" s="301">
        <v>199</v>
      </c>
      <c r="J31" s="303">
        <v>166</v>
      </c>
      <c r="K31" s="303">
        <v>38</v>
      </c>
      <c r="L31" s="303">
        <v>93</v>
      </c>
      <c r="M31" s="303">
        <v>47</v>
      </c>
      <c r="N31" s="301">
        <v>85</v>
      </c>
      <c r="O31" s="303">
        <v>206</v>
      </c>
      <c r="P31" s="382">
        <f>5834-5043</f>
        <v>791</v>
      </c>
    </row>
    <row r="32" spans="1:16" ht="17.25" customHeight="1">
      <c r="A32" s="299" t="s">
        <v>80</v>
      </c>
      <c r="B32" s="300">
        <f t="shared" si="2"/>
        <v>1896</v>
      </c>
      <c r="C32" s="301">
        <v>511</v>
      </c>
      <c r="D32" s="302">
        <v>376</v>
      </c>
      <c r="E32" s="301">
        <v>424</v>
      </c>
      <c r="F32" s="301">
        <v>223</v>
      </c>
      <c r="G32" s="301">
        <v>54</v>
      </c>
      <c r="H32" s="303">
        <v>42</v>
      </c>
      <c r="I32" s="301">
        <v>39</v>
      </c>
      <c r="J32" s="303">
        <v>43</v>
      </c>
      <c r="K32" s="303">
        <v>9</v>
      </c>
      <c r="L32" s="303">
        <v>16</v>
      </c>
      <c r="M32" s="303">
        <v>1</v>
      </c>
      <c r="N32" s="301">
        <v>16</v>
      </c>
      <c r="O32" s="303">
        <v>8</v>
      </c>
      <c r="P32" s="382">
        <f>1896-1762</f>
        <v>134</v>
      </c>
    </row>
    <row r="33" spans="1:256" ht="17.25" customHeight="1">
      <c r="A33" s="299" t="s">
        <v>81</v>
      </c>
      <c r="B33" s="300">
        <f t="shared" si="2"/>
        <v>1477</v>
      </c>
      <c r="C33" s="301">
        <v>360</v>
      </c>
      <c r="D33" s="302">
        <v>331</v>
      </c>
      <c r="E33" s="301">
        <v>228</v>
      </c>
      <c r="F33" s="301">
        <v>90</v>
      </c>
      <c r="G33" s="301">
        <v>30</v>
      </c>
      <c r="H33" s="303">
        <v>26</v>
      </c>
      <c r="I33" s="301">
        <v>82</v>
      </c>
      <c r="J33" s="303">
        <v>37</v>
      </c>
      <c r="K33" s="303">
        <v>16</v>
      </c>
      <c r="L33" s="303">
        <v>49</v>
      </c>
      <c r="M33" s="303">
        <v>8</v>
      </c>
      <c r="N33" s="301">
        <v>32</v>
      </c>
      <c r="O33" s="303">
        <v>7</v>
      </c>
      <c r="P33" s="382">
        <f>1477-1296</f>
        <v>181</v>
      </c>
    </row>
    <row r="34" spans="1:256" ht="17.25" customHeight="1">
      <c r="A34" s="299" t="s">
        <v>82</v>
      </c>
      <c r="B34" s="300">
        <f t="shared" si="2"/>
        <v>452</v>
      </c>
      <c r="C34" s="301">
        <v>61</v>
      </c>
      <c r="D34" s="302">
        <v>127</v>
      </c>
      <c r="E34" s="301">
        <v>47</v>
      </c>
      <c r="F34" s="301">
        <v>6</v>
      </c>
      <c r="G34" s="301">
        <v>3</v>
      </c>
      <c r="H34" s="303"/>
      <c r="I34" s="301">
        <v>84</v>
      </c>
      <c r="J34" s="303">
        <v>11</v>
      </c>
      <c r="K34" s="303">
        <v>12</v>
      </c>
      <c r="L34" s="303">
        <v>18</v>
      </c>
      <c r="M34" s="303">
        <v>1</v>
      </c>
      <c r="N34" s="301">
        <v>3</v>
      </c>
      <c r="O34" s="303">
        <v>1</v>
      </c>
      <c r="P34" s="382">
        <f>452-374</f>
        <v>78</v>
      </c>
    </row>
    <row r="35" spans="1:256" ht="17.25" customHeight="1">
      <c r="A35" s="299" t="s">
        <v>84</v>
      </c>
      <c r="B35" s="300">
        <f t="shared" si="2"/>
        <v>256</v>
      </c>
      <c r="C35" s="301">
        <v>77</v>
      </c>
      <c r="D35" s="302">
        <v>55</v>
      </c>
      <c r="E35" s="301">
        <v>49</v>
      </c>
      <c r="F35" s="301">
        <v>10</v>
      </c>
      <c r="G35" s="301"/>
      <c r="H35" s="303"/>
      <c r="I35" s="301">
        <v>28</v>
      </c>
      <c r="J35" s="303">
        <v>5</v>
      </c>
      <c r="K35" s="303"/>
      <c r="L35" s="303">
        <v>3</v>
      </c>
      <c r="M35" s="303">
        <v>1</v>
      </c>
      <c r="N35" s="301">
        <v>1</v>
      </c>
      <c r="O35" s="303"/>
      <c r="P35" s="382">
        <f>256-229</f>
        <v>27</v>
      </c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6"/>
      <c r="HK35" s="46"/>
      <c r="HL35" s="46"/>
      <c r="HM35" s="46"/>
      <c r="HN35" s="46"/>
      <c r="HO35" s="46"/>
      <c r="HP35" s="46"/>
      <c r="HQ35" s="46"/>
      <c r="HR35" s="46"/>
      <c r="HS35" s="46"/>
      <c r="HT35" s="46"/>
      <c r="HU35" s="46"/>
      <c r="HV35" s="46"/>
      <c r="HW35" s="46"/>
      <c r="HX35" s="46"/>
      <c r="HY35" s="46"/>
      <c r="HZ35" s="46"/>
      <c r="IA35" s="46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6"/>
      <c r="IM35" s="46"/>
      <c r="IN35" s="46"/>
      <c r="IO35" s="46"/>
      <c r="IP35" s="46"/>
      <c r="IQ35" s="46"/>
      <c r="IR35" s="46"/>
      <c r="IS35" s="46"/>
      <c r="IT35" s="46"/>
      <c r="IU35" s="46"/>
      <c r="IV35" s="46"/>
    </row>
    <row r="36" spans="1:256" s="259" customFormat="1" ht="17.25" customHeight="1">
      <c r="A36" s="299" t="s">
        <v>85</v>
      </c>
      <c r="B36" s="300">
        <f t="shared" si="2"/>
        <v>3501</v>
      </c>
      <c r="C36" s="301">
        <v>670</v>
      </c>
      <c r="D36" s="302">
        <v>239</v>
      </c>
      <c r="E36" s="301">
        <v>140</v>
      </c>
      <c r="F36" s="301">
        <v>694</v>
      </c>
      <c r="G36" s="301">
        <v>463</v>
      </c>
      <c r="H36" s="303">
        <v>313</v>
      </c>
      <c r="I36" s="301">
        <v>45</v>
      </c>
      <c r="J36" s="303">
        <v>103</v>
      </c>
      <c r="K36" s="303">
        <v>15</v>
      </c>
      <c r="L36" s="303">
        <v>16</v>
      </c>
      <c r="M36" s="303">
        <v>90</v>
      </c>
      <c r="N36" s="301">
        <v>20</v>
      </c>
      <c r="O36" s="303">
        <v>9</v>
      </c>
      <c r="P36" s="382">
        <f>3501-2817</f>
        <v>684</v>
      </c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6"/>
      <c r="GW36" s="46"/>
      <c r="GX36" s="46"/>
      <c r="GY36" s="46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6"/>
      <c r="HK36" s="46"/>
      <c r="HL36" s="46"/>
      <c r="HM36" s="46"/>
      <c r="HN36" s="46"/>
      <c r="HO36" s="46"/>
      <c r="HP36" s="46"/>
      <c r="HQ36" s="46"/>
      <c r="HR36" s="46"/>
      <c r="HS36" s="46"/>
      <c r="HT36" s="46"/>
      <c r="HU36" s="46"/>
      <c r="HV36" s="46"/>
      <c r="HW36" s="46"/>
      <c r="HX36" s="46"/>
      <c r="HY36" s="46"/>
      <c r="HZ36" s="46"/>
      <c r="IA36" s="46"/>
      <c r="IB36" s="46"/>
      <c r="IC36" s="46"/>
      <c r="ID36" s="46"/>
      <c r="IE36" s="46"/>
      <c r="IF36" s="46"/>
      <c r="IG36" s="46"/>
      <c r="IH36" s="46"/>
      <c r="II36" s="46"/>
      <c r="IJ36" s="46"/>
      <c r="IK36" s="46"/>
      <c r="IL36" s="46"/>
      <c r="IM36" s="46"/>
      <c r="IN36" s="46"/>
      <c r="IO36" s="46"/>
      <c r="IP36" s="46"/>
      <c r="IQ36" s="46"/>
      <c r="IR36" s="46"/>
      <c r="IS36" s="46"/>
      <c r="IT36" s="46"/>
      <c r="IU36" s="46"/>
      <c r="IV36" s="46"/>
    </row>
    <row r="37" spans="1:256" ht="17.25" customHeight="1">
      <c r="A37" s="299" t="s">
        <v>86</v>
      </c>
      <c r="B37" s="300">
        <f t="shared" si="2"/>
        <v>5813</v>
      </c>
      <c r="C37" s="301">
        <v>1066</v>
      </c>
      <c r="D37" s="302">
        <v>588</v>
      </c>
      <c r="E37" s="301">
        <v>544</v>
      </c>
      <c r="F37" s="301">
        <v>564</v>
      </c>
      <c r="G37" s="301">
        <v>890</v>
      </c>
      <c r="H37" s="303">
        <v>742</v>
      </c>
      <c r="I37" s="301">
        <v>72</v>
      </c>
      <c r="J37" s="303">
        <v>170</v>
      </c>
      <c r="K37" s="303">
        <v>208</v>
      </c>
      <c r="L37" s="303">
        <v>17</v>
      </c>
      <c r="M37" s="303">
        <v>101</v>
      </c>
      <c r="N37" s="301">
        <v>19</v>
      </c>
      <c r="O37" s="303">
        <v>58</v>
      </c>
      <c r="P37" s="305">
        <f>5813-5039</f>
        <v>774</v>
      </c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  <c r="IJ37" s="46"/>
      <c r="IK37" s="46"/>
      <c r="IL37" s="46"/>
      <c r="IM37" s="46"/>
      <c r="IN37" s="46"/>
      <c r="IO37" s="46"/>
      <c r="IP37" s="46"/>
      <c r="IQ37" s="46"/>
      <c r="IR37" s="46"/>
      <c r="IS37" s="46"/>
      <c r="IT37" s="46"/>
      <c r="IU37" s="46"/>
      <c r="IV37" s="46"/>
    </row>
    <row r="38" spans="1:256" s="383" customFormat="1" ht="17.25" customHeight="1">
      <c r="A38" s="299" t="s">
        <v>87</v>
      </c>
      <c r="B38" s="300">
        <f t="shared" si="2"/>
        <v>6231</v>
      </c>
      <c r="C38" s="301">
        <v>1187</v>
      </c>
      <c r="D38" s="302">
        <v>1012</v>
      </c>
      <c r="E38" s="301">
        <v>829</v>
      </c>
      <c r="F38" s="301">
        <v>382</v>
      </c>
      <c r="G38" s="301">
        <v>980</v>
      </c>
      <c r="H38" s="303">
        <v>473</v>
      </c>
      <c r="I38" s="301">
        <v>118</v>
      </c>
      <c r="J38" s="303">
        <v>208</v>
      </c>
      <c r="K38" s="303">
        <v>73</v>
      </c>
      <c r="L38" s="303">
        <v>24</v>
      </c>
      <c r="M38" s="303">
        <v>171</v>
      </c>
      <c r="N38" s="301">
        <v>32</v>
      </c>
      <c r="O38" s="303">
        <v>96</v>
      </c>
      <c r="P38" s="382">
        <f>6231-5585</f>
        <v>646</v>
      </c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46"/>
      <c r="GQ38" s="46"/>
      <c r="GR38" s="46"/>
      <c r="GS38" s="46"/>
      <c r="GT38" s="46"/>
      <c r="GU38" s="46"/>
      <c r="GV38" s="46"/>
      <c r="GW38" s="46"/>
      <c r="GX38" s="46"/>
      <c r="GY38" s="46"/>
      <c r="GZ38" s="46"/>
      <c r="HA38" s="46"/>
      <c r="HB38" s="46"/>
      <c r="HC38" s="46"/>
      <c r="HD38" s="46"/>
      <c r="HE38" s="46"/>
      <c r="HF38" s="46"/>
      <c r="HG38" s="46"/>
      <c r="HH38" s="46"/>
      <c r="HI38" s="46"/>
      <c r="HJ38" s="46"/>
      <c r="HK38" s="46"/>
      <c r="HL38" s="46"/>
      <c r="HM38" s="46"/>
      <c r="HN38" s="46"/>
      <c r="HO38" s="46"/>
      <c r="HP38" s="46"/>
      <c r="HQ38" s="46"/>
      <c r="HR38" s="46"/>
      <c r="HS38" s="46"/>
      <c r="HT38" s="46"/>
      <c r="HU38" s="46"/>
      <c r="HV38" s="46"/>
      <c r="HW38" s="46"/>
      <c r="HX38" s="46"/>
      <c r="HY38" s="46"/>
      <c r="HZ38" s="46"/>
      <c r="IA38" s="46"/>
      <c r="IB38" s="46"/>
      <c r="IC38" s="46"/>
      <c r="ID38" s="46"/>
      <c r="IE38" s="46"/>
      <c r="IF38" s="46"/>
      <c r="IG38" s="46"/>
      <c r="IH38" s="46"/>
      <c r="II38" s="46"/>
      <c r="IJ38" s="46"/>
      <c r="IK38" s="46"/>
      <c r="IL38" s="46"/>
      <c r="IM38" s="46"/>
      <c r="IN38" s="46"/>
      <c r="IO38" s="46"/>
      <c r="IP38" s="46"/>
      <c r="IQ38" s="46"/>
      <c r="IR38" s="46"/>
      <c r="IS38" s="46"/>
      <c r="IT38" s="46"/>
      <c r="IU38" s="46"/>
      <c r="IV38" s="46"/>
    </row>
    <row r="39" spans="1:256" ht="17.25" customHeight="1">
      <c r="A39" s="299" t="s">
        <v>88</v>
      </c>
      <c r="B39" s="300">
        <f t="shared" si="2"/>
        <v>1457</v>
      </c>
      <c r="C39" s="301">
        <v>352</v>
      </c>
      <c r="D39" s="302">
        <v>109</v>
      </c>
      <c r="E39" s="301">
        <v>185</v>
      </c>
      <c r="F39" s="301">
        <v>188</v>
      </c>
      <c r="G39" s="301">
        <v>81</v>
      </c>
      <c r="H39" s="303">
        <v>240</v>
      </c>
      <c r="I39" s="301">
        <v>18</v>
      </c>
      <c r="J39" s="303">
        <v>27</v>
      </c>
      <c r="K39" s="303">
        <v>33</v>
      </c>
      <c r="L39" s="303">
        <v>5</v>
      </c>
      <c r="M39" s="303">
        <v>21</v>
      </c>
      <c r="N39" s="301">
        <v>8</v>
      </c>
      <c r="O39" s="303">
        <v>2</v>
      </c>
      <c r="P39" s="382">
        <f>1457-1269</f>
        <v>188</v>
      </c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6"/>
      <c r="IM39" s="46"/>
      <c r="IN39" s="46"/>
      <c r="IO39" s="46"/>
      <c r="IP39" s="46"/>
      <c r="IQ39" s="46"/>
      <c r="IR39" s="46"/>
      <c r="IS39" s="46"/>
      <c r="IT39" s="46"/>
      <c r="IU39" s="46"/>
      <c r="IV39" s="46"/>
    </row>
    <row r="40" spans="1:256" ht="17.25" customHeight="1">
      <c r="A40" s="299" t="s">
        <v>89</v>
      </c>
      <c r="B40" s="300">
        <f t="shared" si="2"/>
        <v>2188</v>
      </c>
      <c r="C40" s="301">
        <v>395</v>
      </c>
      <c r="D40" s="302">
        <v>300</v>
      </c>
      <c r="E40" s="301">
        <v>202</v>
      </c>
      <c r="F40" s="301">
        <v>191</v>
      </c>
      <c r="G40" s="301">
        <v>126</v>
      </c>
      <c r="H40" s="303">
        <v>151</v>
      </c>
      <c r="I40" s="301">
        <v>57</v>
      </c>
      <c r="J40" s="303">
        <v>117</v>
      </c>
      <c r="K40" s="303">
        <v>174</v>
      </c>
      <c r="L40" s="303">
        <v>34</v>
      </c>
      <c r="M40" s="303">
        <v>12</v>
      </c>
      <c r="N40" s="301">
        <v>15</v>
      </c>
      <c r="O40" s="303">
        <v>75</v>
      </c>
      <c r="P40" s="382">
        <f>2188-1849</f>
        <v>339</v>
      </c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  <c r="IO40" s="46"/>
      <c r="IP40" s="46"/>
      <c r="IQ40" s="46"/>
      <c r="IR40" s="46"/>
      <c r="IS40" s="46"/>
      <c r="IT40" s="46"/>
      <c r="IU40" s="46"/>
      <c r="IV40" s="46"/>
    </row>
    <row r="41" spans="1:256" ht="17.25" customHeight="1">
      <c r="A41" s="299" t="s">
        <v>90</v>
      </c>
      <c r="B41" s="300">
        <f t="shared" si="2"/>
        <v>2480</v>
      </c>
      <c r="C41" s="301">
        <v>532</v>
      </c>
      <c r="D41" s="302">
        <v>361</v>
      </c>
      <c r="E41" s="301">
        <v>397</v>
      </c>
      <c r="F41" s="301">
        <v>189</v>
      </c>
      <c r="G41" s="301">
        <v>137</v>
      </c>
      <c r="H41" s="303">
        <v>97</v>
      </c>
      <c r="I41" s="301">
        <v>115</v>
      </c>
      <c r="J41" s="303">
        <v>87</v>
      </c>
      <c r="K41" s="303">
        <v>26</v>
      </c>
      <c r="L41" s="303">
        <v>14</v>
      </c>
      <c r="M41" s="303">
        <v>20</v>
      </c>
      <c r="N41" s="301">
        <v>30</v>
      </c>
      <c r="O41" s="303">
        <v>85</v>
      </c>
      <c r="P41" s="382">
        <f>2480-2090</f>
        <v>390</v>
      </c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  <c r="IO41" s="46"/>
      <c r="IP41" s="46"/>
      <c r="IQ41" s="46"/>
      <c r="IR41" s="46"/>
      <c r="IS41" s="46"/>
      <c r="IT41" s="46"/>
      <c r="IU41" s="46"/>
      <c r="IV41" s="46"/>
    </row>
    <row r="42" spans="1:256" ht="17.25" customHeight="1">
      <c r="A42" s="299" t="s">
        <v>91</v>
      </c>
      <c r="B42" s="300">
        <f t="shared" si="2"/>
        <v>342</v>
      </c>
      <c r="C42" s="301">
        <v>112</v>
      </c>
      <c r="D42" s="302">
        <v>51</v>
      </c>
      <c r="E42" s="301">
        <v>46</v>
      </c>
      <c r="F42" s="301">
        <v>73</v>
      </c>
      <c r="G42" s="301">
        <v>4</v>
      </c>
      <c r="H42" s="303">
        <v>3</v>
      </c>
      <c r="I42" s="301">
        <v>7</v>
      </c>
      <c r="J42" s="303">
        <v>6</v>
      </c>
      <c r="K42" s="303"/>
      <c r="L42" s="303">
        <v>3</v>
      </c>
      <c r="M42" s="303">
        <v>1</v>
      </c>
      <c r="N42" s="301"/>
      <c r="O42" s="303">
        <v>4</v>
      </c>
      <c r="P42" s="382">
        <f>342-310</f>
        <v>32</v>
      </c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6"/>
      <c r="BM42" s="46"/>
      <c r="BN42" s="46"/>
      <c r="BO42" s="46"/>
      <c r="BP42" s="46"/>
      <c r="BQ42" s="46"/>
      <c r="BR42" s="46"/>
      <c r="BS42" s="46"/>
      <c r="BT42" s="46"/>
      <c r="BU42" s="46"/>
      <c r="BV42" s="46"/>
      <c r="BW42" s="46"/>
      <c r="BX42" s="46"/>
      <c r="BY42" s="46"/>
      <c r="BZ42" s="46"/>
      <c r="CA42" s="46"/>
      <c r="CB42" s="46"/>
      <c r="CC42" s="46"/>
      <c r="CD42" s="46"/>
      <c r="CE42" s="46"/>
      <c r="CF42" s="46"/>
      <c r="CG42" s="46"/>
      <c r="CH42" s="46"/>
      <c r="CI42" s="46"/>
      <c r="CJ42" s="46"/>
      <c r="CK42" s="46"/>
      <c r="CL42" s="46"/>
      <c r="CM42" s="46"/>
      <c r="CN42" s="46"/>
      <c r="CO42" s="46"/>
      <c r="CP42" s="46"/>
      <c r="CQ42" s="46"/>
      <c r="CR42" s="46"/>
      <c r="CS42" s="46"/>
      <c r="CT42" s="46"/>
      <c r="CU42" s="46"/>
      <c r="CV42" s="46"/>
      <c r="CW42" s="46"/>
      <c r="CX42" s="46"/>
      <c r="CY42" s="46"/>
      <c r="CZ42" s="46"/>
      <c r="DA42" s="46"/>
      <c r="DB42" s="46"/>
      <c r="DC42" s="46"/>
      <c r="DD42" s="46"/>
      <c r="DE42" s="46"/>
      <c r="DF42" s="46"/>
      <c r="DG42" s="46"/>
      <c r="DH42" s="46"/>
      <c r="DI42" s="46"/>
      <c r="DJ42" s="46"/>
      <c r="DK42" s="46"/>
      <c r="DL42" s="46"/>
      <c r="DM42" s="46"/>
      <c r="DN42" s="46"/>
      <c r="DO42" s="46"/>
      <c r="DP42" s="46"/>
      <c r="DQ42" s="46"/>
      <c r="DR42" s="46"/>
      <c r="DS42" s="46"/>
      <c r="DT42" s="46"/>
      <c r="DU42" s="46"/>
      <c r="DV42" s="46"/>
      <c r="DW42" s="46"/>
      <c r="DX42" s="46"/>
      <c r="DY42" s="46"/>
      <c r="DZ42" s="46"/>
      <c r="EA42" s="46"/>
      <c r="EB42" s="46"/>
      <c r="EC42" s="46"/>
      <c r="ED42" s="46"/>
      <c r="EE42" s="46"/>
      <c r="EF42" s="46"/>
      <c r="EG42" s="46"/>
      <c r="EH42" s="46"/>
      <c r="EI42" s="46"/>
      <c r="EJ42" s="46"/>
      <c r="EK42" s="46"/>
      <c r="EL42" s="46"/>
      <c r="EM42" s="46"/>
      <c r="EN42" s="46"/>
      <c r="EO42" s="46"/>
      <c r="EP42" s="46"/>
      <c r="EQ42" s="46"/>
      <c r="ER42" s="46"/>
      <c r="ES42" s="46"/>
      <c r="ET42" s="46"/>
      <c r="EU42" s="46"/>
      <c r="EV42" s="46"/>
      <c r="EW42" s="46"/>
      <c r="EX42" s="46"/>
      <c r="EY42" s="46"/>
      <c r="EZ42" s="46"/>
      <c r="FA42" s="46"/>
      <c r="FB42" s="46"/>
      <c r="FC42" s="46"/>
      <c r="FD42" s="46"/>
      <c r="FE42" s="46"/>
      <c r="FF42" s="46"/>
      <c r="FG42" s="46"/>
      <c r="FH42" s="46"/>
      <c r="FI42" s="46"/>
      <c r="FJ42" s="46"/>
      <c r="FK42" s="46"/>
      <c r="FL42" s="46"/>
      <c r="FM42" s="46"/>
      <c r="FN42" s="46"/>
      <c r="FO42" s="46"/>
      <c r="FP42" s="46"/>
      <c r="FQ42" s="46"/>
      <c r="FR42" s="46"/>
      <c r="FS42" s="46"/>
      <c r="FT42" s="46"/>
      <c r="FU42" s="46"/>
      <c r="FV42" s="46"/>
      <c r="FW42" s="46"/>
      <c r="FX42" s="46"/>
      <c r="FY42" s="46"/>
      <c r="FZ42" s="46"/>
      <c r="GA42" s="46"/>
      <c r="GB42" s="46"/>
      <c r="GC42" s="46"/>
      <c r="GD42" s="46"/>
      <c r="GE42" s="46"/>
      <c r="GF42" s="46"/>
      <c r="GG42" s="46"/>
      <c r="GH42" s="46"/>
      <c r="GI42" s="46"/>
      <c r="GJ42" s="46"/>
      <c r="GK42" s="46"/>
      <c r="GL42" s="46"/>
      <c r="GM42" s="46"/>
      <c r="GN42" s="46"/>
      <c r="GO42" s="46"/>
      <c r="GP42" s="46"/>
      <c r="GQ42" s="46"/>
      <c r="GR42" s="46"/>
      <c r="GS42" s="46"/>
      <c r="GT42" s="46"/>
      <c r="GU42" s="46"/>
      <c r="GV42" s="46"/>
      <c r="GW42" s="46"/>
      <c r="GX42" s="46"/>
      <c r="GY42" s="46"/>
      <c r="GZ42" s="46"/>
      <c r="HA42" s="46"/>
      <c r="HB42" s="46"/>
      <c r="HC42" s="46"/>
      <c r="HD42" s="46"/>
      <c r="HE42" s="46"/>
      <c r="HF42" s="46"/>
      <c r="HG42" s="46"/>
      <c r="HH42" s="46"/>
      <c r="HI42" s="46"/>
      <c r="HJ42" s="46"/>
      <c r="HK42" s="46"/>
      <c r="HL42" s="46"/>
      <c r="HM42" s="46"/>
      <c r="HN42" s="46"/>
      <c r="HO42" s="46"/>
      <c r="HP42" s="46"/>
      <c r="HQ42" s="46"/>
      <c r="HR42" s="46"/>
      <c r="HS42" s="46"/>
      <c r="HT42" s="46"/>
      <c r="HU42" s="46"/>
      <c r="HV42" s="46"/>
      <c r="HW42" s="46"/>
      <c r="HX42" s="46"/>
      <c r="HY42" s="46"/>
      <c r="HZ42" s="46"/>
      <c r="IA42" s="46"/>
      <c r="IB42" s="46"/>
      <c r="IC42" s="46"/>
      <c r="ID42" s="46"/>
      <c r="IE42" s="46"/>
      <c r="IF42" s="46"/>
      <c r="IG42" s="46"/>
      <c r="IH42" s="46"/>
      <c r="II42" s="46"/>
      <c r="IJ42" s="46"/>
      <c r="IK42" s="46"/>
      <c r="IL42" s="46"/>
      <c r="IM42" s="46"/>
      <c r="IN42" s="46"/>
      <c r="IO42" s="46"/>
      <c r="IP42" s="46"/>
      <c r="IQ42" s="46"/>
      <c r="IR42" s="46"/>
      <c r="IS42" s="46"/>
      <c r="IT42" s="46"/>
      <c r="IU42" s="46"/>
      <c r="IV42" s="46"/>
    </row>
    <row r="43" spans="1:256" ht="17.25" customHeight="1">
      <c r="A43" s="299" t="s">
        <v>92</v>
      </c>
      <c r="B43" s="300">
        <f t="shared" si="2"/>
        <v>2970</v>
      </c>
      <c r="C43" s="301">
        <v>256</v>
      </c>
      <c r="D43" s="302">
        <v>190</v>
      </c>
      <c r="E43" s="301">
        <v>230</v>
      </c>
      <c r="F43" s="301">
        <v>822</v>
      </c>
      <c r="G43" s="301">
        <v>258</v>
      </c>
      <c r="H43" s="303">
        <v>345</v>
      </c>
      <c r="I43" s="301">
        <v>51</v>
      </c>
      <c r="J43" s="303">
        <v>210</v>
      </c>
      <c r="K43" s="303">
        <v>21</v>
      </c>
      <c r="L43" s="303">
        <v>2</v>
      </c>
      <c r="M43" s="303">
        <v>73</v>
      </c>
      <c r="N43" s="301">
        <v>25</v>
      </c>
      <c r="O43" s="303">
        <v>99</v>
      </c>
      <c r="P43" s="382">
        <f>2970-2582</f>
        <v>388</v>
      </c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6"/>
      <c r="BM43" s="46"/>
      <c r="BN43" s="46"/>
      <c r="BO43" s="46"/>
      <c r="BP43" s="46"/>
      <c r="BQ43" s="46"/>
      <c r="BR43" s="46"/>
      <c r="BS43" s="46"/>
      <c r="BT43" s="46"/>
      <c r="BU43" s="46"/>
      <c r="BV43" s="46"/>
      <c r="BW43" s="46"/>
      <c r="BX43" s="46"/>
      <c r="BY43" s="46"/>
      <c r="BZ43" s="46"/>
      <c r="CA43" s="46"/>
      <c r="CB43" s="46"/>
      <c r="CC43" s="46"/>
      <c r="CD43" s="46"/>
      <c r="CE43" s="46"/>
      <c r="CF43" s="46"/>
      <c r="CG43" s="46"/>
      <c r="CH43" s="46"/>
      <c r="CI43" s="46"/>
      <c r="CJ43" s="46"/>
      <c r="CK43" s="46"/>
      <c r="CL43" s="46"/>
      <c r="CM43" s="46"/>
      <c r="CN43" s="46"/>
      <c r="CO43" s="46"/>
      <c r="CP43" s="46"/>
      <c r="CQ43" s="46"/>
      <c r="CR43" s="46"/>
      <c r="CS43" s="46"/>
      <c r="CT43" s="46"/>
      <c r="CU43" s="46"/>
      <c r="CV43" s="46"/>
      <c r="CW43" s="46"/>
      <c r="CX43" s="46"/>
      <c r="CY43" s="46"/>
      <c r="CZ43" s="46"/>
      <c r="DA43" s="46"/>
      <c r="DB43" s="46"/>
      <c r="DC43" s="46"/>
      <c r="DD43" s="46"/>
      <c r="DE43" s="46"/>
      <c r="DF43" s="46"/>
      <c r="DG43" s="46"/>
      <c r="DH43" s="46"/>
      <c r="DI43" s="46"/>
      <c r="DJ43" s="46"/>
      <c r="DK43" s="46"/>
      <c r="DL43" s="46"/>
      <c r="DM43" s="46"/>
      <c r="DN43" s="46"/>
      <c r="DO43" s="46"/>
      <c r="DP43" s="46"/>
      <c r="DQ43" s="46"/>
      <c r="DR43" s="46"/>
      <c r="DS43" s="46"/>
      <c r="DT43" s="46"/>
      <c r="DU43" s="46"/>
      <c r="DV43" s="46"/>
      <c r="DW43" s="46"/>
      <c r="DX43" s="46"/>
      <c r="DY43" s="46"/>
      <c r="DZ43" s="46"/>
      <c r="EA43" s="46"/>
      <c r="EB43" s="46"/>
      <c r="EC43" s="46"/>
      <c r="ED43" s="46"/>
      <c r="EE43" s="46"/>
      <c r="EF43" s="46"/>
      <c r="EG43" s="46"/>
      <c r="EH43" s="46"/>
      <c r="EI43" s="46"/>
      <c r="EJ43" s="46"/>
      <c r="EK43" s="46"/>
      <c r="EL43" s="46"/>
      <c r="EM43" s="46"/>
      <c r="EN43" s="46"/>
      <c r="EO43" s="46"/>
      <c r="EP43" s="46"/>
      <c r="EQ43" s="46"/>
      <c r="ER43" s="46"/>
      <c r="ES43" s="46"/>
      <c r="ET43" s="46"/>
      <c r="EU43" s="46"/>
      <c r="EV43" s="46"/>
      <c r="EW43" s="46"/>
      <c r="EX43" s="46"/>
      <c r="EY43" s="46"/>
      <c r="EZ43" s="46"/>
      <c r="FA43" s="46"/>
      <c r="FB43" s="46"/>
      <c r="FC43" s="46"/>
      <c r="FD43" s="46"/>
      <c r="FE43" s="46"/>
      <c r="FF43" s="46"/>
      <c r="FG43" s="46"/>
      <c r="FH43" s="46"/>
      <c r="FI43" s="46"/>
      <c r="FJ43" s="46"/>
      <c r="FK43" s="46"/>
      <c r="FL43" s="46"/>
      <c r="FM43" s="46"/>
      <c r="FN43" s="46"/>
      <c r="FO43" s="46"/>
      <c r="FP43" s="46"/>
      <c r="FQ43" s="46"/>
      <c r="FR43" s="46"/>
      <c r="FS43" s="46"/>
      <c r="FT43" s="46"/>
      <c r="FU43" s="46"/>
      <c r="FV43" s="46"/>
      <c r="FW43" s="46"/>
      <c r="FX43" s="46"/>
      <c r="FY43" s="46"/>
      <c r="FZ43" s="46"/>
      <c r="GA43" s="46"/>
      <c r="GB43" s="46"/>
      <c r="GC43" s="46"/>
      <c r="GD43" s="46"/>
      <c r="GE43" s="46"/>
      <c r="GF43" s="46"/>
      <c r="GG43" s="46"/>
      <c r="GH43" s="46"/>
      <c r="GI43" s="46"/>
      <c r="GJ43" s="46"/>
      <c r="GK43" s="46"/>
      <c r="GL43" s="46"/>
      <c r="GM43" s="46"/>
      <c r="GN43" s="46"/>
      <c r="GO43" s="46"/>
      <c r="GP43" s="46"/>
      <c r="GQ43" s="46"/>
      <c r="GR43" s="46"/>
      <c r="GS43" s="46"/>
      <c r="GT43" s="46"/>
      <c r="GU43" s="46"/>
      <c r="GV43" s="46"/>
      <c r="GW43" s="46"/>
      <c r="GX43" s="46"/>
      <c r="GY43" s="46"/>
      <c r="GZ43" s="46"/>
      <c r="HA43" s="46"/>
      <c r="HB43" s="46"/>
      <c r="HC43" s="46"/>
      <c r="HD43" s="46"/>
      <c r="HE43" s="46"/>
      <c r="HF43" s="46"/>
      <c r="HG43" s="46"/>
      <c r="HH43" s="46"/>
      <c r="HI43" s="46"/>
      <c r="HJ43" s="46"/>
      <c r="HK43" s="46"/>
      <c r="HL43" s="46"/>
      <c r="HM43" s="46"/>
      <c r="HN43" s="46"/>
      <c r="HO43" s="46"/>
      <c r="HP43" s="46"/>
      <c r="HQ43" s="46"/>
      <c r="HR43" s="46"/>
      <c r="HS43" s="46"/>
      <c r="HT43" s="46"/>
      <c r="HU43" s="46"/>
      <c r="HV43" s="46"/>
      <c r="HW43" s="46"/>
      <c r="HX43" s="46"/>
      <c r="HY43" s="46"/>
      <c r="HZ43" s="46"/>
      <c r="IA43" s="46"/>
      <c r="IB43" s="46"/>
      <c r="IC43" s="46"/>
      <c r="ID43" s="46"/>
      <c r="IE43" s="46"/>
      <c r="IF43" s="46"/>
      <c r="IG43" s="46"/>
      <c r="IH43" s="46"/>
      <c r="II43" s="46"/>
      <c r="IJ43" s="46"/>
    </row>
    <row r="44" spans="1:256" ht="17.25" customHeight="1">
      <c r="A44" s="299" t="s">
        <v>93</v>
      </c>
      <c r="B44" s="300">
        <f t="shared" si="2"/>
        <v>235</v>
      </c>
      <c r="C44" s="301">
        <v>25</v>
      </c>
      <c r="D44" s="302">
        <v>41</v>
      </c>
      <c r="E44" s="301">
        <v>19</v>
      </c>
      <c r="F44" s="301">
        <v>3</v>
      </c>
      <c r="G44" s="301">
        <v>1</v>
      </c>
      <c r="H44" s="303"/>
      <c r="I44" s="301">
        <v>53</v>
      </c>
      <c r="J44" s="303">
        <v>8</v>
      </c>
      <c r="K44" s="303">
        <v>1</v>
      </c>
      <c r="L44" s="303">
        <v>24</v>
      </c>
      <c r="M44" s="303"/>
      <c r="N44" s="301">
        <v>3</v>
      </c>
      <c r="O44" s="303">
        <v>1</v>
      </c>
      <c r="P44" s="382">
        <f>235-179</f>
        <v>56</v>
      </c>
    </row>
    <row r="45" spans="1:256" ht="17.25" customHeight="1">
      <c r="A45" s="299" t="s">
        <v>94</v>
      </c>
      <c r="B45" s="300">
        <f t="shared" si="2"/>
        <v>671</v>
      </c>
      <c r="C45" s="301">
        <v>83</v>
      </c>
      <c r="D45" s="302">
        <v>57</v>
      </c>
      <c r="E45" s="301">
        <v>66</v>
      </c>
      <c r="F45" s="301">
        <v>135</v>
      </c>
      <c r="G45" s="301">
        <v>66</v>
      </c>
      <c r="H45" s="303">
        <v>84</v>
      </c>
      <c r="I45" s="301">
        <v>9</v>
      </c>
      <c r="J45" s="303">
        <v>27</v>
      </c>
      <c r="K45" s="303">
        <v>5</v>
      </c>
      <c r="L45" s="303">
        <v>3</v>
      </c>
      <c r="M45" s="303">
        <v>1</v>
      </c>
      <c r="N45" s="301">
        <v>35</v>
      </c>
      <c r="O45" s="303">
        <v>16</v>
      </c>
      <c r="P45" s="382">
        <f>671-587</f>
        <v>84</v>
      </c>
    </row>
    <row r="46" spans="1:256" ht="17.25" customHeight="1">
      <c r="A46" s="299" t="s">
        <v>95</v>
      </c>
      <c r="B46" s="300">
        <f t="shared" si="2"/>
        <v>142</v>
      </c>
      <c r="C46" s="301">
        <v>25</v>
      </c>
      <c r="D46" s="302">
        <v>31</v>
      </c>
      <c r="E46" s="301">
        <v>24</v>
      </c>
      <c r="F46" s="301">
        <v>3</v>
      </c>
      <c r="G46" s="301"/>
      <c r="H46" s="303"/>
      <c r="I46" s="301">
        <v>18</v>
      </c>
      <c r="J46" s="303">
        <v>10</v>
      </c>
      <c r="K46" s="303"/>
      <c r="L46" s="303">
        <v>3</v>
      </c>
      <c r="M46" s="303">
        <v>1</v>
      </c>
      <c r="N46" s="301">
        <v>1</v>
      </c>
      <c r="O46" s="303"/>
      <c r="P46" s="382">
        <f>142-116</f>
        <v>26</v>
      </c>
    </row>
    <row r="47" spans="1:256" ht="17.25" customHeight="1">
      <c r="A47" s="299" t="s">
        <v>96</v>
      </c>
      <c r="B47" s="300">
        <f t="shared" si="2"/>
        <v>177</v>
      </c>
      <c r="C47" s="301">
        <v>28</v>
      </c>
      <c r="D47" s="302">
        <v>19</v>
      </c>
      <c r="E47" s="301">
        <v>28</v>
      </c>
      <c r="F47" s="301">
        <v>31</v>
      </c>
      <c r="G47" s="301">
        <v>22</v>
      </c>
      <c r="H47" s="303"/>
      <c r="I47" s="301">
        <v>12</v>
      </c>
      <c r="J47" s="303">
        <v>3</v>
      </c>
      <c r="K47" s="303">
        <v>6</v>
      </c>
      <c r="L47" s="303">
        <v>3</v>
      </c>
      <c r="M47" s="303"/>
      <c r="N47" s="301"/>
      <c r="O47" s="303"/>
      <c r="P47" s="382">
        <f>177-152</f>
        <v>25</v>
      </c>
    </row>
    <row r="48" spans="1:256" ht="17.25" customHeight="1">
      <c r="A48" s="299" t="s">
        <v>97</v>
      </c>
      <c r="B48" s="300">
        <f t="shared" si="2"/>
        <v>112</v>
      </c>
      <c r="C48" s="301">
        <v>7</v>
      </c>
      <c r="D48" s="302">
        <v>10</v>
      </c>
      <c r="E48" s="301">
        <v>11</v>
      </c>
      <c r="F48" s="301">
        <v>37</v>
      </c>
      <c r="G48" s="301">
        <v>36</v>
      </c>
      <c r="H48" s="303"/>
      <c r="I48" s="301">
        <v>1</v>
      </c>
      <c r="J48" s="303">
        <v>2</v>
      </c>
      <c r="K48" s="303"/>
      <c r="L48" s="303"/>
      <c r="M48" s="303"/>
      <c r="N48" s="301"/>
      <c r="O48" s="303"/>
      <c r="P48" s="382">
        <f>112-104</f>
        <v>8</v>
      </c>
    </row>
    <row r="49" spans="1:16" ht="17.25" customHeight="1">
      <c r="A49" s="299" t="s">
        <v>98</v>
      </c>
      <c r="B49" s="300">
        <f>SUM(C49:P49)</f>
        <v>74</v>
      </c>
      <c r="C49" s="301">
        <v>40</v>
      </c>
      <c r="D49" s="302">
        <v>7</v>
      </c>
      <c r="E49" s="301">
        <v>8</v>
      </c>
      <c r="F49" s="301">
        <v>9</v>
      </c>
      <c r="G49" s="301">
        <v>4</v>
      </c>
      <c r="H49" s="303"/>
      <c r="I49" s="301">
        <v>1</v>
      </c>
      <c r="J49" s="303">
        <v>2</v>
      </c>
      <c r="K49" s="303"/>
      <c r="L49" s="303"/>
      <c r="M49" s="303"/>
      <c r="N49" s="301">
        <v>1</v>
      </c>
      <c r="O49" s="303"/>
      <c r="P49" s="382">
        <f>74-72</f>
        <v>2</v>
      </c>
    </row>
    <row r="50" spans="1:16" ht="17.25" customHeight="1">
      <c r="A50" s="299" t="s">
        <v>99</v>
      </c>
      <c r="B50" s="300">
        <f t="shared" si="2"/>
        <v>70</v>
      </c>
      <c r="C50" s="301">
        <v>11</v>
      </c>
      <c r="D50" s="302">
        <v>14</v>
      </c>
      <c r="E50" s="301">
        <v>15</v>
      </c>
      <c r="F50" s="301">
        <v>11</v>
      </c>
      <c r="G50" s="301"/>
      <c r="H50" s="303">
        <v>1</v>
      </c>
      <c r="I50" s="301">
        <v>3</v>
      </c>
      <c r="J50" s="303">
        <v>1</v>
      </c>
      <c r="K50" s="303"/>
      <c r="L50" s="303"/>
      <c r="M50" s="303"/>
      <c r="N50" s="301">
        <v>2</v>
      </c>
      <c r="O50" s="303"/>
      <c r="P50" s="382">
        <f>70-58</f>
        <v>12</v>
      </c>
    </row>
    <row r="51" spans="1:16" ht="17.25" customHeight="1">
      <c r="A51" s="299" t="s">
        <v>100</v>
      </c>
      <c r="B51" s="300">
        <f t="shared" si="2"/>
        <v>69</v>
      </c>
      <c r="C51" s="301">
        <v>23</v>
      </c>
      <c r="D51" s="302">
        <v>6</v>
      </c>
      <c r="E51" s="301">
        <v>13</v>
      </c>
      <c r="F51" s="301">
        <v>1</v>
      </c>
      <c r="G51" s="301"/>
      <c r="H51" s="303">
        <v>12</v>
      </c>
      <c r="I51" s="301">
        <v>3</v>
      </c>
      <c r="J51" s="303">
        <v>10</v>
      </c>
      <c r="K51" s="303"/>
      <c r="L51" s="303">
        <v>1</v>
      </c>
      <c r="M51" s="303"/>
      <c r="N51" s="301"/>
      <c r="O51" s="303"/>
      <c r="P51" s="382">
        <f>69-69</f>
        <v>0</v>
      </c>
    </row>
    <row r="52" spans="1:16" ht="17.25" customHeight="1">
      <c r="A52" s="299" t="s">
        <v>101</v>
      </c>
      <c r="B52" s="300">
        <f t="shared" si="2"/>
        <v>133</v>
      </c>
      <c r="C52" s="301">
        <v>34</v>
      </c>
      <c r="D52" s="302">
        <v>14</v>
      </c>
      <c r="E52" s="301">
        <v>16</v>
      </c>
      <c r="F52" s="301">
        <v>47</v>
      </c>
      <c r="G52" s="301">
        <v>12</v>
      </c>
      <c r="H52" s="303"/>
      <c r="I52" s="301">
        <v>2</v>
      </c>
      <c r="J52" s="303">
        <v>2</v>
      </c>
      <c r="K52" s="303"/>
      <c r="L52" s="303">
        <v>1</v>
      </c>
      <c r="M52" s="303"/>
      <c r="N52" s="301">
        <v>1</v>
      </c>
      <c r="O52" s="303"/>
      <c r="P52" s="382">
        <f>133-129</f>
        <v>4</v>
      </c>
    </row>
    <row r="53" spans="1:16" ht="17.25" customHeight="1">
      <c r="A53" s="299" t="s">
        <v>102</v>
      </c>
      <c r="B53" s="300">
        <f t="shared" si="2"/>
        <v>184</v>
      </c>
      <c r="C53" s="301">
        <v>38</v>
      </c>
      <c r="D53" s="302">
        <v>32</v>
      </c>
      <c r="E53" s="301">
        <v>24</v>
      </c>
      <c r="F53" s="301">
        <v>36</v>
      </c>
      <c r="G53" s="301">
        <v>4</v>
      </c>
      <c r="H53" s="303"/>
      <c r="I53" s="301">
        <v>10</v>
      </c>
      <c r="J53" s="303">
        <v>1</v>
      </c>
      <c r="K53" s="303">
        <v>7</v>
      </c>
      <c r="L53" s="303">
        <v>3</v>
      </c>
      <c r="M53" s="303"/>
      <c r="N53" s="301">
        <v>9</v>
      </c>
      <c r="O53" s="303">
        <v>1</v>
      </c>
      <c r="P53" s="382">
        <f>184-165</f>
        <v>19</v>
      </c>
    </row>
    <row r="54" spans="1:16" ht="17.25" customHeight="1">
      <c r="A54" s="299" t="s">
        <v>103</v>
      </c>
      <c r="B54" s="300">
        <f t="shared" si="2"/>
        <v>73</v>
      </c>
      <c r="C54" s="301">
        <v>36</v>
      </c>
      <c r="D54" s="302">
        <v>12</v>
      </c>
      <c r="E54" s="301">
        <v>11</v>
      </c>
      <c r="F54" s="301">
        <v>4</v>
      </c>
      <c r="G54" s="301"/>
      <c r="H54" s="303"/>
      <c r="I54" s="301">
        <v>3</v>
      </c>
      <c r="J54" s="303">
        <v>1</v>
      </c>
      <c r="K54" s="303"/>
      <c r="L54" s="303"/>
      <c r="M54" s="303"/>
      <c r="N54" s="301">
        <v>1</v>
      </c>
      <c r="O54" s="303"/>
      <c r="P54" s="382">
        <f>73-68</f>
        <v>5</v>
      </c>
    </row>
    <row r="55" spans="1:16" ht="17.25" customHeight="1">
      <c r="A55" s="299" t="s">
        <v>104</v>
      </c>
      <c r="B55" s="300">
        <f t="shared" si="2"/>
        <v>315</v>
      </c>
      <c r="C55" s="301">
        <v>37</v>
      </c>
      <c r="D55" s="302">
        <v>90</v>
      </c>
      <c r="E55" s="301">
        <v>63</v>
      </c>
      <c r="F55" s="301">
        <v>8</v>
      </c>
      <c r="G55" s="301">
        <v>71</v>
      </c>
      <c r="H55" s="303">
        <v>2</v>
      </c>
      <c r="I55" s="301">
        <v>7</v>
      </c>
      <c r="J55" s="303">
        <v>5</v>
      </c>
      <c r="K55" s="303">
        <v>5</v>
      </c>
      <c r="L55" s="303">
        <v>2</v>
      </c>
      <c r="M55" s="303">
        <v>1</v>
      </c>
      <c r="N55" s="301">
        <v>2</v>
      </c>
      <c r="O55" s="303"/>
      <c r="P55" s="382">
        <f>315-293</f>
        <v>22</v>
      </c>
    </row>
    <row r="56" spans="1:16" ht="17.25" customHeight="1">
      <c r="A56" s="299" t="s">
        <v>105</v>
      </c>
      <c r="B56" s="300">
        <f t="shared" si="2"/>
        <v>2465</v>
      </c>
      <c r="C56" s="301">
        <v>165</v>
      </c>
      <c r="D56" s="302">
        <v>38</v>
      </c>
      <c r="E56" s="301">
        <v>168</v>
      </c>
      <c r="F56" s="301">
        <v>748</v>
      </c>
      <c r="G56" s="301">
        <v>837</v>
      </c>
      <c r="H56" s="303">
        <v>44</v>
      </c>
      <c r="I56" s="301">
        <v>6</v>
      </c>
      <c r="J56" s="303">
        <v>124</v>
      </c>
      <c r="K56" s="303">
        <v>12</v>
      </c>
      <c r="L56" s="303">
        <v>1</v>
      </c>
      <c r="M56" s="303">
        <v>74</v>
      </c>
      <c r="N56" s="301">
        <v>16</v>
      </c>
      <c r="O56" s="303">
        <v>17</v>
      </c>
      <c r="P56" s="382">
        <f>2465-2250</f>
        <v>215</v>
      </c>
    </row>
    <row r="57" spans="1:16" ht="17.25" customHeight="1" thickBot="1">
      <c r="A57" s="306" t="s">
        <v>106</v>
      </c>
      <c r="B57" s="307">
        <f t="shared" si="2"/>
        <v>26</v>
      </c>
      <c r="C57" s="308">
        <v>4</v>
      </c>
      <c r="D57" s="309">
        <v>1</v>
      </c>
      <c r="E57" s="308">
        <v>4</v>
      </c>
      <c r="F57" s="308">
        <v>15</v>
      </c>
      <c r="G57" s="308"/>
      <c r="H57" s="310"/>
      <c r="I57" s="308">
        <v>1</v>
      </c>
      <c r="J57" s="310">
        <v>1</v>
      </c>
      <c r="K57" s="310"/>
      <c r="L57" s="310"/>
      <c r="M57" s="310"/>
      <c r="N57" s="308"/>
      <c r="O57" s="310"/>
      <c r="P57" s="384">
        <f>26-26</f>
        <v>0</v>
      </c>
    </row>
    <row r="58" spans="1:16" ht="17.25" customHeight="1">
      <c r="A58" s="390" t="s">
        <v>1404</v>
      </c>
      <c r="B58" s="390"/>
      <c r="C58" s="390"/>
      <c r="D58" s="390"/>
      <c r="E58" s="390"/>
      <c r="F58" s="390"/>
      <c r="G58" s="390"/>
      <c r="H58" s="390"/>
      <c r="I58" s="390"/>
      <c r="J58" s="390"/>
      <c r="K58" s="390"/>
      <c r="L58" s="390"/>
      <c r="M58" s="390"/>
      <c r="N58" s="390"/>
      <c r="O58" s="390"/>
      <c r="P58" s="390"/>
    </row>
    <row r="59" spans="1:16" ht="17.25" customHeight="1">
      <c r="A59" s="157"/>
      <c r="B59" s="258"/>
      <c r="C59" s="258"/>
      <c r="D59" s="258"/>
      <c r="E59" s="258"/>
      <c r="F59" s="258"/>
      <c r="G59" s="258"/>
      <c r="H59" s="258"/>
      <c r="I59" s="258"/>
      <c r="J59" s="258"/>
      <c r="K59" s="258"/>
      <c r="L59" s="258"/>
      <c r="M59" s="258"/>
      <c r="N59" s="258"/>
      <c r="O59" s="391"/>
      <c r="P59" s="391"/>
    </row>
    <row r="60" spans="1:16">
      <c r="A60" s="45"/>
      <c r="J60" s="3"/>
      <c r="K60" s="45"/>
    </row>
    <row r="61" spans="1:16">
      <c r="J61" s="3"/>
    </row>
    <row r="62" spans="1:16">
      <c r="J62" s="3"/>
    </row>
    <row r="63" spans="1:16">
      <c r="J63" s="3"/>
      <c r="L63" s="256"/>
    </row>
    <row r="64" spans="1:16">
      <c r="J64" s="3"/>
      <c r="L64" s="257"/>
    </row>
    <row r="65" spans="10:12">
      <c r="J65" s="3"/>
      <c r="L65" s="258"/>
    </row>
    <row r="66" spans="10:12">
      <c r="J66" s="3"/>
      <c r="L66" s="258"/>
    </row>
    <row r="67" spans="10:12">
      <c r="J67" s="3"/>
      <c r="L67" s="258"/>
    </row>
    <row r="68" spans="10:12">
      <c r="J68" s="3"/>
      <c r="L68" s="258"/>
    </row>
    <row r="69" spans="10:12">
      <c r="J69" s="3"/>
      <c r="L69" s="258"/>
    </row>
    <row r="70" spans="10:12">
      <c r="J70" s="3"/>
      <c r="L70" s="258"/>
    </row>
    <row r="71" spans="10:12">
      <c r="J71" s="3"/>
      <c r="L71" s="258"/>
    </row>
    <row r="72" spans="10:12">
      <c r="J72" s="3"/>
      <c r="L72" s="258"/>
    </row>
    <row r="73" spans="10:12">
      <c r="J73" s="3"/>
      <c r="L73" s="258"/>
    </row>
    <row r="74" spans="10:12">
      <c r="J74" s="3"/>
      <c r="L74" s="258"/>
    </row>
    <row r="75" spans="10:12">
      <c r="J75" s="3"/>
      <c r="L75" s="258"/>
    </row>
    <row r="76" spans="10:12">
      <c r="J76" s="3"/>
      <c r="L76" s="258"/>
    </row>
    <row r="77" spans="10:12">
      <c r="J77" s="3"/>
      <c r="L77" s="258"/>
    </row>
    <row r="78" spans="10:12">
      <c r="J78" s="3"/>
      <c r="L78" s="258"/>
    </row>
    <row r="79" spans="10:12">
      <c r="J79" s="3"/>
      <c r="L79" s="258"/>
    </row>
    <row r="80" spans="10:12">
      <c r="J80" s="3"/>
      <c r="L80" s="258"/>
    </row>
    <row r="81" spans="10:12">
      <c r="J81" s="3"/>
      <c r="L81" s="258"/>
    </row>
    <row r="82" spans="10:12">
      <c r="J82" s="3"/>
      <c r="L82" s="258"/>
    </row>
    <row r="83" spans="10:12">
      <c r="J83" s="3"/>
      <c r="L83" s="258"/>
    </row>
    <row r="84" spans="10:12">
      <c r="J84" s="1"/>
      <c r="L84" s="258"/>
    </row>
    <row r="85" spans="10:12">
      <c r="L85" s="258"/>
    </row>
    <row r="86" spans="10:12">
      <c r="L86" s="258"/>
    </row>
    <row r="87" spans="10:12">
      <c r="L87" s="258"/>
    </row>
    <row r="88" spans="10:12">
      <c r="L88" s="258"/>
    </row>
    <row r="89" spans="10:12">
      <c r="L89" s="258"/>
    </row>
    <row r="90" spans="10:12">
      <c r="L90" s="258"/>
    </row>
    <row r="91" spans="10:12">
      <c r="L91" s="258"/>
    </row>
    <row r="92" spans="10:12">
      <c r="L92" s="258"/>
    </row>
    <row r="93" spans="10:12">
      <c r="L93" s="258"/>
    </row>
    <row r="94" spans="10:12">
      <c r="L94" s="258"/>
    </row>
    <row r="95" spans="10:12">
      <c r="L95" s="258"/>
    </row>
    <row r="96" spans="10:12">
      <c r="L96" s="258"/>
    </row>
    <row r="97" spans="12:12">
      <c r="L97" s="258"/>
    </row>
    <row r="98" spans="12:12">
      <c r="L98" s="258"/>
    </row>
    <row r="99" spans="12:12">
      <c r="L99" s="258"/>
    </row>
    <row r="100" spans="12:12">
      <c r="L100" s="258"/>
    </row>
    <row r="101" spans="12:12">
      <c r="L101" s="258"/>
    </row>
    <row r="102" spans="12:12">
      <c r="L102" s="258"/>
    </row>
    <row r="103" spans="12:12">
      <c r="L103" s="258"/>
    </row>
    <row r="104" spans="12:12">
      <c r="L104" s="258"/>
    </row>
    <row r="105" spans="12:12">
      <c r="L105" s="258"/>
    </row>
    <row r="106" spans="12:12">
      <c r="L106" s="258"/>
    </row>
    <row r="107" spans="12:12">
      <c r="L107" s="258"/>
    </row>
    <row r="108" spans="12:12">
      <c r="L108" s="258"/>
    </row>
    <row r="109" spans="12:12">
      <c r="L109" s="258"/>
    </row>
    <row r="110" spans="12:12">
      <c r="L110" s="258"/>
    </row>
    <row r="111" spans="12:12">
      <c r="L111" s="258"/>
    </row>
    <row r="112" spans="12:12">
      <c r="L112" s="258"/>
    </row>
    <row r="113" spans="12:12">
      <c r="L113" s="258"/>
    </row>
    <row r="114" spans="12:12">
      <c r="L114" s="258"/>
    </row>
    <row r="115" spans="12:12">
      <c r="L115" s="258"/>
    </row>
    <row r="116" spans="12:12">
      <c r="L116" s="258"/>
    </row>
    <row r="117" spans="12:12">
      <c r="L117" s="258"/>
    </row>
    <row r="118" spans="12:12">
      <c r="L118" s="258"/>
    </row>
  </sheetData>
  <mergeCells count="5">
    <mergeCell ref="A2:P2"/>
    <mergeCell ref="A3:N3"/>
    <mergeCell ref="A4:A5"/>
    <mergeCell ref="A58:P58"/>
    <mergeCell ref="O59:P59"/>
  </mergeCells>
  <phoneticPr fontId="3"/>
  <pageMargins left="0.59055118110236227" right="0" top="0.78740157480314965" bottom="0.39370078740157483" header="0.19685039370078741" footer="0.27559055118110237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7"/>
  <sheetViews>
    <sheetView zoomScaleNormal="75" zoomScaleSheetLayoutView="100" workbookViewId="0">
      <selection activeCell="A3" sqref="A3:H3"/>
    </sheetView>
  </sheetViews>
  <sheetFormatPr defaultRowHeight="19.5" customHeight="1"/>
  <cols>
    <col min="1" max="1" width="22.125" style="46" customWidth="1"/>
    <col min="2" max="2" width="10.75" style="46" customWidth="1"/>
    <col min="3" max="3" width="22.125" style="46" customWidth="1"/>
    <col min="4" max="4" width="10.5" style="46" customWidth="1"/>
    <col min="5" max="5" width="22.125" style="46" customWidth="1"/>
    <col min="6" max="6" width="10.75" style="46" customWidth="1"/>
    <col min="7" max="7" width="22.125" style="46" customWidth="1"/>
    <col min="8" max="8" width="10.75" style="46" customWidth="1"/>
    <col min="9" max="16384" width="9" style="46"/>
  </cols>
  <sheetData>
    <row r="1" spans="1:9" ht="15" customHeight="1"/>
    <row r="2" spans="1:9" ht="7.5" customHeight="1"/>
    <row r="3" spans="1:9" ht="28.5" customHeight="1">
      <c r="A3" s="392" t="s">
        <v>1394</v>
      </c>
      <c r="B3" s="393"/>
      <c r="C3" s="393"/>
      <c r="D3" s="393"/>
      <c r="E3" s="393"/>
      <c r="F3" s="393"/>
      <c r="G3" s="393"/>
      <c r="H3" s="393"/>
    </row>
    <row r="4" spans="1:9" ht="19.5" customHeight="1" thickBot="1">
      <c r="C4" s="51"/>
      <c r="E4" s="51"/>
      <c r="F4" s="52"/>
      <c r="G4" s="53"/>
      <c r="H4" s="54"/>
    </row>
    <row r="5" spans="1:9" ht="19.5" customHeight="1" thickTop="1" thickBot="1">
      <c r="A5" s="312" t="s">
        <v>1395</v>
      </c>
      <c r="B5" s="313">
        <f>B6+B45+D48+F50+H24+H37+H52</f>
        <v>171439</v>
      </c>
      <c r="C5" s="314" t="s">
        <v>914</v>
      </c>
      <c r="D5" s="315">
        <v>42</v>
      </c>
      <c r="E5" s="316" t="s">
        <v>915</v>
      </c>
      <c r="F5" s="317">
        <v>2</v>
      </c>
      <c r="G5" s="314" t="s">
        <v>920</v>
      </c>
      <c r="H5" s="318">
        <v>33</v>
      </c>
      <c r="I5" s="60"/>
    </row>
    <row r="6" spans="1:9" ht="19.5" customHeight="1" thickBot="1">
      <c r="A6" s="349"/>
      <c r="B6" s="350">
        <f>SUM(B7:B44)</f>
        <v>133661</v>
      </c>
      <c r="C6" s="321" t="s">
        <v>918</v>
      </c>
      <c r="D6" s="322">
        <v>715</v>
      </c>
      <c r="E6" s="323" t="s">
        <v>919</v>
      </c>
      <c r="F6" s="324">
        <v>53</v>
      </c>
      <c r="G6" s="328" t="s">
        <v>923</v>
      </c>
      <c r="H6" s="325">
        <v>23</v>
      </c>
      <c r="I6" s="60"/>
    </row>
    <row r="7" spans="1:9" ht="19.5" customHeight="1">
      <c r="A7" s="319" t="s">
        <v>109</v>
      </c>
      <c r="B7" s="320">
        <v>10</v>
      </c>
      <c r="C7" s="328" t="s">
        <v>921</v>
      </c>
      <c r="D7" s="322">
        <v>951</v>
      </c>
      <c r="E7" s="323" t="s">
        <v>1396</v>
      </c>
      <c r="F7" s="324">
        <v>0</v>
      </c>
      <c r="G7" s="321" t="s">
        <v>926</v>
      </c>
      <c r="H7" s="325">
        <v>178</v>
      </c>
      <c r="I7" s="60"/>
    </row>
    <row r="8" spans="1:9" ht="19.5" customHeight="1">
      <c r="A8" s="351" t="s">
        <v>256</v>
      </c>
      <c r="B8" s="320">
        <v>10</v>
      </c>
      <c r="C8" s="321" t="s">
        <v>924</v>
      </c>
      <c r="D8" s="322">
        <v>44</v>
      </c>
      <c r="E8" s="323" t="s">
        <v>925</v>
      </c>
      <c r="F8" s="324">
        <v>0</v>
      </c>
      <c r="G8" s="328" t="s">
        <v>929</v>
      </c>
      <c r="H8" s="325">
        <v>5</v>
      </c>
      <c r="I8" s="60"/>
    </row>
    <row r="9" spans="1:9" ht="19.5" customHeight="1">
      <c r="A9" s="351" t="s">
        <v>255</v>
      </c>
      <c r="B9" s="320">
        <v>419</v>
      </c>
      <c r="C9" s="321" t="s">
        <v>927</v>
      </c>
      <c r="D9" s="322">
        <v>43</v>
      </c>
      <c r="E9" s="323" t="s">
        <v>928</v>
      </c>
      <c r="F9" s="324">
        <v>8</v>
      </c>
      <c r="G9" s="321" t="s">
        <v>932</v>
      </c>
      <c r="H9" s="325">
        <v>13</v>
      </c>
      <c r="I9" s="60"/>
    </row>
    <row r="10" spans="1:9" ht="19.5" customHeight="1">
      <c r="A10" s="326" t="s">
        <v>238</v>
      </c>
      <c r="B10" s="320">
        <v>0</v>
      </c>
      <c r="C10" s="321" t="s">
        <v>930</v>
      </c>
      <c r="D10" s="322">
        <v>7</v>
      </c>
      <c r="E10" s="323" t="s">
        <v>931</v>
      </c>
      <c r="F10" s="324">
        <v>1</v>
      </c>
      <c r="G10" s="321" t="s">
        <v>935</v>
      </c>
      <c r="H10" s="325">
        <v>18</v>
      </c>
      <c r="I10" s="60"/>
    </row>
    <row r="11" spans="1:9" ht="19.5" customHeight="1">
      <c r="A11" s="326" t="s">
        <v>160</v>
      </c>
      <c r="B11" s="320">
        <v>7</v>
      </c>
      <c r="C11" s="321" t="s">
        <v>933</v>
      </c>
      <c r="D11" s="322">
        <v>106</v>
      </c>
      <c r="E11" s="323" t="s">
        <v>934</v>
      </c>
      <c r="F11" s="324">
        <v>34</v>
      </c>
      <c r="G11" s="321" t="s">
        <v>938</v>
      </c>
      <c r="H11" s="325">
        <v>1</v>
      </c>
      <c r="I11" s="60"/>
    </row>
    <row r="12" spans="1:9" ht="19.5" customHeight="1">
      <c r="A12" s="326" t="s">
        <v>239</v>
      </c>
      <c r="B12" s="320">
        <v>931</v>
      </c>
      <c r="C12" s="321" t="s">
        <v>936</v>
      </c>
      <c r="D12" s="322">
        <v>219</v>
      </c>
      <c r="E12" s="323" t="s">
        <v>940</v>
      </c>
      <c r="F12" s="324">
        <v>0</v>
      </c>
      <c r="G12" s="321" t="s">
        <v>941</v>
      </c>
      <c r="H12" s="325">
        <v>13</v>
      </c>
      <c r="I12" s="60"/>
    </row>
    <row r="13" spans="1:9" ht="19.5" customHeight="1">
      <c r="A13" s="326" t="s">
        <v>170</v>
      </c>
      <c r="B13" s="320">
        <v>2</v>
      </c>
      <c r="C13" s="321" t="s">
        <v>939</v>
      </c>
      <c r="D13" s="322">
        <v>25</v>
      </c>
      <c r="E13" s="323" t="s">
        <v>943</v>
      </c>
      <c r="F13" s="324">
        <v>4</v>
      </c>
      <c r="G13" s="321" t="s">
        <v>372</v>
      </c>
      <c r="H13" s="325">
        <v>26</v>
      </c>
      <c r="I13" s="60"/>
    </row>
    <row r="14" spans="1:9" ht="19.5" customHeight="1">
      <c r="A14" s="326" t="s">
        <v>260</v>
      </c>
      <c r="B14" s="320">
        <v>1585</v>
      </c>
      <c r="C14" s="321" t="s">
        <v>942</v>
      </c>
      <c r="D14" s="322">
        <v>20</v>
      </c>
      <c r="E14" s="323" t="s">
        <v>947</v>
      </c>
      <c r="F14" s="324">
        <v>323</v>
      </c>
      <c r="G14" s="321" t="s">
        <v>948</v>
      </c>
      <c r="H14" s="325">
        <v>213</v>
      </c>
      <c r="I14" s="60"/>
    </row>
    <row r="15" spans="1:9" ht="19.5" customHeight="1">
      <c r="A15" s="326" t="s">
        <v>945</v>
      </c>
      <c r="B15" s="320">
        <v>1360</v>
      </c>
      <c r="C15" s="321" t="s">
        <v>946</v>
      </c>
      <c r="D15" s="322">
        <v>0</v>
      </c>
      <c r="E15" s="323" t="s">
        <v>951</v>
      </c>
      <c r="F15" s="324">
        <v>24</v>
      </c>
      <c r="G15" s="321" t="s">
        <v>952</v>
      </c>
      <c r="H15" s="325">
        <v>16</v>
      </c>
      <c r="I15" s="60"/>
    </row>
    <row r="16" spans="1:9" ht="19.5" customHeight="1">
      <c r="A16" s="326" t="s">
        <v>949</v>
      </c>
      <c r="B16" s="320">
        <v>56689</v>
      </c>
      <c r="C16" s="321" t="s">
        <v>950</v>
      </c>
      <c r="D16" s="322">
        <v>4</v>
      </c>
      <c r="E16" s="323" t="s">
        <v>955</v>
      </c>
      <c r="F16" s="324">
        <v>3</v>
      </c>
      <c r="G16" s="321" t="s">
        <v>956</v>
      </c>
      <c r="H16" s="325">
        <v>9</v>
      </c>
      <c r="I16" s="60"/>
    </row>
    <row r="17" spans="1:9" ht="19.5" customHeight="1">
      <c r="A17" s="326" t="s">
        <v>953</v>
      </c>
      <c r="B17" s="320">
        <v>2</v>
      </c>
      <c r="C17" s="321" t="s">
        <v>954</v>
      </c>
      <c r="D17" s="322">
        <v>3</v>
      </c>
      <c r="E17" s="323" t="s">
        <v>958</v>
      </c>
      <c r="F17" s="324">
        <v>0</v>
      </c>
      <c r="G17" s="321" t="s">
        <v>959</v>
      </c>
      <c r="H17" s="325">
        <v>0</v>
      </c>
      <c r="I17" s="60"/>
    </row>
    <row r="18" spans="1:9" ht="19.5" customHeight="1">
      <c r="A18" s="326" t="s">
        <v>834</v>
      </c>
      <c r="B18" s="320">
        <v>8</v>
      </c>
      <c r="C18" s="321" t="s">
        <v>957</v>
      </c>
      <c r="D18" s="322">
        <v>14</v>
      </c>
      <c r="E18" s="323" t="s">
        <v>962</v>
      </c>
      <c r="F18" s="324">
        <v>11</v>
      </c>
      <c r="G18" s="321" t="s">
        <v>963</v>
      </c>
      <c r="H18" s="325">
        <v>2</v>
      </c>
      <c r="I18" s="60"/>
    </row>
    <row r="19" spans="1:9" ht="19.5" customHeight="1">
      <c r="A19" s="326" t="s">
        <v>960</v>
      </c>
      <c r="B19" s="320">
        <v>3441</v>
      </c>
      <c r="C19" s="321" t="s">
        <v>961</v>
      </c>
      <c r="D19" s="322">
        <v>1</v>
      </c>
      <c r="E19" s="323" t="s">
        <v>966</v>
      </c>
      <c r="F19" s="324">
        <v>49</v>
      </c>
      <c r="G19" s="330" t="s">
        <v>967</v>
      </c>
      <c r="H19" s="331">
        <v>1</v>
      </c>
      <c r="I19" s="60"/>
    </row>
    <row r="20" spans="1:9" ht="19.5" customHeight="1">
      <c r="A20" s="326" t="s">
        <v>964</v>
      </c>
      <c r="B20" s="320">
        <v>1545</v>
      </c>
      <c r="C20" s="321" t="s">
        <v>965</v>
      </c>
      <c r="D20" s="322">
        <v>17</v>
      </c>
      <c r="E20" s="323" t="s">
        <v>970</v>
      </c>
      <c r="F20" s="324">
        <v>2</v>
      </c>
      <c r="G20" s="321" t="s">
        <v>971</v>
      </c>
      <c r="H20" s="325">
        <v>9</v>
      </c>
      <c r="I20" s="60"/>
    </row>
    <row r="21" spans="1:9" ht="19.5" customHeight="1">
      <c r="A21" s="326" t="s">
        <v>968</v>
      </c>
      <c r="B21" s="320">
        <v>600</v>
      </c>
      <c r="C21" s="321" t="s">
        <v>969</v>
      </c>
      <c r="D21" s="322">
        <v>2</v>
      </c>
      <c r="E21" s="323" t="s">
        <v>974</v>
      </c>
      <c r="F21" s="324">
        <v>21</v>
      </c>
      <c r="G21" s="321" t="s">
        <v>975</v>
      </c>
      <c r="H21" s="325">
        <v>5211</v>
      </c>
      <c r="I21" s="60"/>
    </row>
    <row r="22" spans="1:9" ht="19.5" customHeight="1">
      <c r="A22" s="326" t="s">
        <v>972</v>
      </c>
      <c r="B22" s="320">
        <v>5</v>
      </c>
      <c r="C22" s="321" t="s">
        <v>370</v>
      </c>
      <c r="D22" s="322">
        <v>133</v>
      </c>
      <c r="E22" s="323" t="s">
        <v>978</v>
      </c>
      <c r="F22" s="324">
        <v>2</v>
      </c>
      <c r="G22" s="321" t="s">
        <v>979</v>
      </c>
      <c r="H22" s="325">
        <v>0</v>
      </c>
      <c r="I22" s="60"/>
    </row>
    <row r="23" spans="1:9" ht="19.5" customHeight="1" thickBot="1">
      <c r="A23" s="326" t="s">
        <v>976</v>
      </c>
      <c r="B23" s="320">
        <v>48</v>
      </c>
      <c r="C23" s="321" t="s">
        <v>977</v>
      </c>
      <c r="D23" s="322">
        <v>39</v>
      </c>
      <c r="E23" s="323" t="s">
        <v>982</v>
      </c>
      <c r="F23" s="324">
        <v>9</v>
      </c>
      <c r="G23" s="352" t="s">
        <v>983</v>
      </c>
      <c r="H23" s="339">
        <v>0</v>
      </c>
      <c r="I23" s="60"/>
    </row>
    <row r="24" spans="1:9" ht="19.5" customHeight="1" thickBot="1">
      <c r="A24" s="326" t="s">
        <v>980</v>
      </c>
      <c r="B24" s="320">
        <v>9</v>
      </c>
      <c r="C24" s="321" t="s">
        <v>981</v>
      </c>
      <c r="D24" s="322">
        <v>109</v>
      </c>
      <c r="E24" s="323" t="s">
        <v>986</v>
      </c>
      <c r="F24" s="324">
        <v>29</v>
      </c>
      <c r="G24" s="353" t="s">
        <v>987</v>
      </c>
      <c r="H24" s="354">
        <f>SUM(H25:H36)</f>
        <v>21885</v>
      </c>
      <c r="I24" s="60"/>
    </row>
    <row r="25" spans="1:9" ht="19.5" customHeight="1">
      <c r="A25" s="326" t="s">
        <v>984</v>
      </c>
      <c r="B25" s="320">
        <v>33414</v>
      </c>
      <c r="C25" s="321" t="s">
        <v>985</v>
      </c>
      <c r="D25" s="322">
        <v>52</v>
      </c>
      <c r="E25" s="323" t="s">
        <v>990</v>
      </c>
      <c r="F25" s="324">
        <v>0</v>
      </c>
      <c r="G25" s="321" t="s">
        <v>991</v>
      </c>
      <c r="H25" s="355">
        <v>869</v>
      </c>
      <c r="I25" s="60"/>
    </row>
    <row r="26" spans="1:9" ht="19.5" customHeight="1">
      <c r="A26" s="326" t="s">
        <v>988</v>
      </c>
      <c r="B26" s="320">
        <v>1</v>
      </c>
      <c r="C26" s="321" t="s">
        <v>989</v>
      </c>
      <c r="D26" s="322">
        <v>233</v>
      </c>
      <c r="E26" s="323" t="s">
        <v>994</v>
      </c>
      <c r="F26" s="324">
        <v>46</v>
      </c>
      <c r="G26" s="321" t="s">
        <v>995</v>
      </c>
      <c r="H26" s="325">
        <v>1018</v>
      </c>
      <c r="I26" s="60"/>
    </row>
    <row r="27" spans="1:9" ht="19.5" customHeight="1">
      <c r="A27" s="326" t="s">
        <v>992</v>
      </c>
      <c r="B27" s="320">
        <v>1308</v>
      </c>
      <c r="C27" s="321" t="s">
        <v>993</v>
      </c>
      <c r="D27" s="322">
        <v>758</v>
      </c>
      <c r="E27" s="323" t="s">
        <v>998</v>
      </c>
      <c r="F27" s="324">
        <v>9</v>
      </c>
      <c r="G27" s="321" t="s">
        <v>999</v>
      </c>
      <c r="H27" s="325">
        <v>11410</v>
      </c>
      <c r="I27" s="60"/>
    </row>
    <row r="28" spans="1:9" ht="19.5" customHeight="1">
      <c r="A28" s="326" t="s">
        <v>996</v>
      </c>
      <c r="B28" s="320">
        <v>4</v>
      </c>
      <c r="C28" s="321" t="s">
        <v>997</v>
      </c>
      <c r="D28" s="322">
        <v>1</v>
      </c>
      <c r="E28" s="323" t="s">
        <v>1002</v>
      </c>
      <c r="F28" s="324">
        <v>16</v>
      </c>
      <c r="G28" s="321" t="s">
        <v>1003</v>
      </c>
      <c r="H28" s="325">
        <v>33</v>
      </c>
      <c r="I28" s="60"/>
    </row>
    <row r="29" spans="1:9" ht="19.5" customHeight="1">
      <c r="A29" s="326" t="s">
        <v>1000</v>
      </c>
      <c r="B29" s="320">
        <v>844</v>
      </c>
      <c r="C29" s="321" t="s">
        <v>1001</v>
      </c>
      <c r="D29" s="322">
        <v>193</v>
      </c>
      <c r="E29" s="323" t="s">
        <v>1006</v>
      </c>
      <c r="F29" s="324">
        <v>2</v>
      </c>
      <c r="G29" s="321" t="s">
        <v>1007</v>
      </c>
      <c r="H29" s="325">
        <v>339</v>
      </c>
      <c r="I29" s="60"/>
    </row>
    <row r="30" spans="1:9" ht="19.5" customHeight="1">
      <c r="A30" s="326" t="s">
        <v>1004</v>
      </c>
      <c r="B30" s="320">
        <v>466</v>
      </c>
      <c r="C30" s="321" t="s">
        <v>1005</v>
      </c>
      <c r="D30" s="322">
        <v>159</v>
      </c>
      <c r="E30" s="323" t="s">
        <v>1010</v>
      </c>
      <c r="F30" s="324">
        <v>0</v>
      </c>
      <c r="G30" s="321" t="s">
        <v>1011</v>
      </c>
      <c r="H30" s="325">
        <v>60</v>
      </c>
      <c r="I30" s="60"/>
    </row>
    <row r="31" spans="1:9" ht="19.5" customHeight="1">
      <c r="A31" s="326" t="s">
        <v>1008</v>
      </c>
      <c r="B31" s="320">
        <v>2</v>
      </c>
      <c r="C31" s="321" t="s">
        <v>1009</v>
      </c>
      <c r="D31" s="322">
        <v>157</v>
      </c>
      <c r="E31" s="323" t="s">
        <v>1014</v>
      </c>
      <c r="F31" s="324">
        <v>517</v>
      </c>
      <c r="G31" s="321" t="s">
        <v>1015</v>
      </c>
      <c r="H31" s="325">
        <v>1</v>
      </c>
      <c r="I31" s="60"/>
    </row>
    <row r="32" spans="1:9" ht="19.5" customHeight="1">
      <c r="A32" s="326" t="s">
        <v>1012</v>
      </c>
      <c r="B32" s="320">
        <v>3</v>
      </c>
      <c r="C32" s="321" t="s">
        <v>1013</v>
      </c>
      <c r="D32" s="322">
        <v>5</v>
      </c>
      <c r="E32" s="323" t="s">
        <v>1018</v>
      </c>
      <c r="F32" s="324">
        <v>0</v>
      </c>
      <c r="G32" s="321" t="s">
        <v>1019</v>
      </c>
      <c r="H32" s="325">
        <v>289</v>
      </c>
      <c r="I32" s="60"/>
    </row>
    <row r="33" spans="1:9" ht="19.5" customHeight="1">
      <c r="A33" s="326" t="s">
        <v>1016</v>
      </c>
      <c r="B33" s="320">
        <v>1012</v>
      </c>
      <c r="C33" s="321" t="s">
        <v>1017</v>
      </c>
      <c r="D33" s="322">
        <v>2</v>
      </c>
      <c r="E33" s="323" t="s">
        <v>1022</v>
      </c>
      <c r="F33" s="324">
        <v>1</v>
      </c>
      <c r="G33" s="321" t="s">
        <v>1023</v>
      </c>
      <c r="H33" s="325">
        <v>7823</v>
      </c>
      <c r="I33" s="60"/>
    </row>
    <row r="34" spans="1:9" ht="19.5" customHeight="1">
      <c r="A34" s="326" t="s">
        <v>1020</v>
      </c>
      <c r="B34" s="320">
        <v>1018</v>
      </c>
      <c r="C34" s="321" t="s">
        <v>1021</v>
      </c>
      <c r="D34" s="322">
        <v>1749</v>
      </c>
      <c r="E34" s="323" t="s">
        <v>1026</v>
      </c>
      <c r="F34" s="324">
        <v>59</v>
      </c>
      <c r="G34" s="321" t="s">
        <v>1027</v>
      </c>
      <c r="H34" s="325">
        <v>1</v>
      </c>
      <c r="I34" s="60"/>
    </row>
    <row r="35" spans="1:9" ht="19.5" customHeight="1">
      <c r="A35" s="326" t="s">
        <v>1024</v>
      </c>
      <c r="B35" s="320">
        <v>18249</v>
      </c>
      <c r="C35" s="321" t="s">
        <v>1025</v>
      </c>
      <c r="D35" s="322">
        <v>181</v>
      </c>
      <c r="E35" s="323" t="s">
        <v>1030</v>
      </c>
      <c r="F35" s="324">
        <v>3</v>
      </c>
      <c r="G35" s="321" t="s">
        <v>1031</v>
      </c>
      <c r="H35" s="325">
        <v>9</v>
      </c>
      <c r="I35" s="60"/>
    </row>
    <row r="36" spans="1:9" ht="19.5" customHeight="1" thickBot="1">
      <c r="A36" s="326" t="s">
        <v>1028</v>
      </c>
      <c r="B36" s="320">
        <v>0</v>
      </c>
      <c r="C36" s="321" t="s">
        <v>1029</v>
      </c>
      <c r="D36" s="322">
        <v>65</v>
      </c>
      <c r="E36" s="323" t="s">
        <v>1034</v>
      </c>
      <c r="F36" s="324">
        <v>0</v>
      </c>
      <c r="G36" s="352" t="s">
        <v>1035</v>
      </c>
      <c r="H36" s="339">
        <v>33</v>
      </c>
      <c r="I36" s="60"/>
    </row>
    <row r="37" spans="1:9" ht="19.5" customHeight="1" thickBot="1">
      <c r="A37" s="326" t="s">
        <v>1032</v>
      </c>
      <c r="B37" s="320">
        <v>190</v>
      </c>
      <c r="C37" s="321" t="s">
        <v>1397</v>
      </c>
      <c r="D37" s="322">
        <v>0</v>
      </c>
      <c r="E37" s="323" t="s">
        <v>1038</v>
      </c>
      <c r="F37" s="324">
        <v>7</v>
      </c>
      <c r="G37" s="353" t="s">
        <v>1039</v>
      </c>
      <c r="H37" s="354">
        <f>SUM(H38:H51)</f>
        <v>1085</v>
      </c>
      <c r="I37" s="60"/>
    </row>
    <row r="38" spans="1:9" ht="19.5" customHeight="1">
      <c r="A38" s="326" t="s">
        <v>1036</v>
      </c>
      <c r="B38" s="320">
        <v>12</v>
      </c>
      <c r="C38" s="321" t="s">
        <v>1037</v>
      </c>
      <c r="D38" s="322">
        <v>1</v>
      </c>
      <c r="E38" s="323" t="s">
        <v>1042</v>
      </c>
      <c r="F38" s="324">
        <v>0</v>
      </c>
      <c r="G38" s="321" t="s">
        <v>0</v>
      </c>
      <c r="H38" s="355">
        <v>808</v>
      </c>
      <c r="I38" s="60"/>
    </row>
    <row r="39" spans="1:9" ht="19.5" customHeight="1">
      <c r="A39" s="326" t="s">
        <v>1040</v>
      </c>
      <c r="B39" s="320">
        <v>269</v>
      </c>
      <c r="C39" s="321" t="s">
        <v>1041</v>
      </c>
      <c r="D39" s="322">
        <v>5</v>
      </c>
      <c r="E39" s="323" t="s">
        <v>3</v>
      </c>
      <c r="F39" s="324">
        <v>0</v>
      </c>
      <c r="G39" s="321" t="s">
        <v>4</v>
      </c>
      <c r="H39" s="325">
        <v>15</v>
      </c>
      <c r="I39" s="60"/>
    </row>
    <row r="40" spans="1:9" ht="19.5" customHeight="1">
      <c r="A40" s="326" t="s">
        <v>1</v>
      </c>
      <c r="B40" s="320">
        <v>4030</v>
      </c>
      <c r="C40" s="321" t="s">
        <v>2</v>
      </c>
      <c r="D40" s="322">
        <v>0</v>
      </c>
      <c r="E40" s="323" t="s">
        <v>7</v>
      </c>
      <c r="F40" s="324">
        <v>134</v>
      </c>
      <c r="G40" s="321" t="s">
        <v>8</v>
      </c>
      <c r="H40" s="325">
        <v>0</v>
      </c>
      <c r="I40" s="60"/>
    </row>
    <row r="41" spans="1:9" ht="19.5" customHeight="1">
      <c r="A41" s="326" t="s">
        <v>5</v>
      </c>
      <c r="B41" s="320">
        <v>191</v>
      </c>
      <c r="C41" s="321" t="s">
        <v>6</v>
      </c>
      <c r="D41" s="322">
        <v>4</v>
      </c>
      <c r="E41" s="323" t="s">
        <v>11</v>
      </c>
      <c r="F41" s="324">
        <v>3</v>
      </c>
      <c r="G41" s="321" t="s">
        <v>12</v>
      </c>
      <c r="H41" s="325">
        <v>2</v>
      </c>
      <c r="I41" s="60"/>
    </row>
    <row r="42" spans="1:9" ht="19.5" customHeight="1">
      <c r="A42" s="326" t="s">
        <v>9</v>
      </c>
      <c r="B42" s="320">
        <v>5971</v>
      </c>
      <c r="C42" s="321" t="s">
        <v>10</v>
      </c>
      <c r="D42" s="322">
        <v>6</v>
      </c>
      <c r="E42" s="323" t="s">
        <v>15</v>
      </c>
      <c r="F42" s="324">
        <v>28</v>
      </c>
      <c r="G42" s="333" t="s">
        <v>16</v>
      </c>
      <c r="H42" s="325">
        <v>6</v>
      </c>
      <c r="I42" s="60"/>
    </row>
    <row r="43" spans="1:9" ht="19.5" customHeight="1">
      <c r="A43" s="326" t="s">
        <v>13</v>
      </c>
      <c r="B43" s="320">
        <v>0</v>
      </c>
      <c r="C43" s="321" t="s">
        <v>14</v>
      </c>
      <c r="D43" s="322">
        <v>12</v>
      </c>
      <c r="E43" s="323" t="s">
        <v>19</v>
      </c>
      <c r="F43" s="324">
        <v>39</v>
      </c>
      <c r="G43" s="321" t="s">
        <v>20</v>
      </c>
      <c r="H43" s="325">
        <v>239</v>
      </c>
      <c r="I43" s="60"/>
    </row>
    <row r="44" spans="1:9" ht="19.5" customHeight="1" thickBot="1">
      <c r="A44" s="356" t="s">
        <v>17</v>
      </c>
      <c r="B44" s="357">
        <v>6</v>
      </c>
      <c r="C44" s="321" t="s">
        <v>18</v>
      </c>
      <c r="D44" s="322">
        <v>5</v>
      </c>
      <c r="E44" s="334" t="s">
        <v>1066</v>
      </c>
      <c r="F44" s="324">
        <v>50</v>
      </c>
      <c r="G44" s="321" t="s">
        <v>1067</v>
      </c>
      <c r="H44" s="325">
        <v>0</v>
      </c>
      <c r="I44" s="60"/>
    </row>
    <row r="45" spans="1:9" ht="19.5" customHeight="1" thickBot="1">
      <c r="A45" s="349" t="s">
        <v>21</v>
      </c>
      <c r="B45" s="350">
        <f>SUM(B46:B54)+SUM(D5:D47)</f>
        <v>6346</v>
      </c>
      <c r="C45" s="321" t="s">
        <v>1065</v>
      </c>
      <c r="D45" s="322">
        <v>6</v>
      </c>
      <c r="E45" s="323" t="s">
        <v>1070</v>
      </c>
      <c r="F45" s="324">
        <v>67</v>
      </c>
      <c r="G45" s="321" t="s">
        <v>1071</v>
      </c>
      <c r="H45" s="325">
        <v>0</v>
      </c>
      <c r="I45" s="60"/>
    </row>
    <row r="46" spans="1:9" ht="19.5" customHeight="1">
      <c r="A46" s="326" t="s">
        <v>1068</v>
      </c>
      <c r="B46" s="320">
        <v>2</v>
      </c>
      <c r="C46" s="321" t="s">
        <v>1069</v>
      </c>
      <c r="D46" s="322">
        <v>5</v>
      </c>
      <c r="E46" s="323" t="s">
        <v>1074</v>
      </c>
      <c r="F46" s="324">
        <v>4</v>
      </c>
      <c r="G46" s="321" t="s">
        <v>1075</v>
      </c>
      <c r="H46" s="325">
        <v>3</v>
      </c>
      <c r="I46" s="60"/>
    </row>
    <row r="47" spans="1:9" ht="19.5" customHeight="1" thickBot="1">
      <c r="A47" s="326" t="s">
        <v>1072</v>
      </c>
      <c r="B47" s="320">
        <v>62</v>
      </c>
      <c r="C47" s="352" t="s">
        <v>1073</v>
      </c>
      <c r="D47" s="358">
        <v>0</v>
      </c>
      <c r="E47" s="323" t="s">
        <v>22</v>
      </c>
      <c r="F47" s="324">
        <v>9</v>
      </c>
      <c r="G47" s="321" t="s">
        <v>23</v>
      </c>
      <c r="H47" s="325">
        <v>2</v>
      </c>
      <c r="I47" s="60"/>
    </row>
    <row r="48" spans="1:9" ht="19.5" customHeight="1" thickBot="1">
      <c r="A48" s="326" t="s">
        <v>1076</v>
      </c>
      <c r="B48" s="320">
        <v>54</v>
      </c>
      <c r="C48" s="353" t="s">
        <v>1077</v>
      </c>
      <c r="D48" s="350">
        <f>SUM(D49:D54)+SUM(F5:F49)</f>
        <v>1646</v>
      </c>
      <c r="E48" s="323" t="s">
        <v>26</v>
      </c>
      <c r="F48" s="324">
        <v>5</v>
      </c>
      <c r="G48" s="335" t="s">
        <v>27</v>
      </c>
      <c r="H48" s="325">
        <v>3</v>
      </c>
      <c r="I48" s="60"/>
    </row>
    <row r="49" spans="1:9" ht="19.5" customHeight="1" thickBot="1">
      <c r="A49" s="326" t="s">
        <v>24</v>
      </c>
      <c r="B49" s="320">
        <v>32</v>
      </c>
      <c r="C49" s="321" t="s">
        <v>25</v>
      </c>
      <c r="D49" s="337">
        <v>35</v>
      </c>
      <c r="E49" s="359" t="s">
        <v>30</v>
      </c>
      <c r="F49" s="360">
        <v>3</v>
      </c>
      <c r="G49" s="336" t="s">
        <v>38</v>
      </c>
      <c r="H49" s="325">
        <v>1</v>
      </c>
      <c r="I49" s="60"/>
    </row>
    <row r="50" spans="1:9" ht="19.5" customHeight="1" thickBot="1">
      <c r="A50" s="326" t="s">
        <v>28</v>
      </c>
      <c r="B50" s="320">
        <v>24</v>
      </c>
      <c r="C50" s="321" t="s">
        <v>29</v>
      </c>
      <c r="D50" s="322">
        <v>0</v>
      </c>
      <c r="E50" s="353" t="s">
        <v>1090</v>
      </c>
      <c r="F50" s="350">
        <f>SUM(F51:F54)+SUM(H5:H23)</f>
        <v>6656</v>
      </c>
      <c r="G50" s="338" t="s">
        <v>31</v>
      </c>
      <c r="H50" s="339">
        <v>0</v>
      </c>
      <c r="I50" s="60"/>
    </row>
    <row r="51" spans="1:9" ht="19.5" customHeight="1" thickBot="1">
      <c r="A51" s="326" t="s">
        <v>32</v>
      </c>
      <c r="B51" s="320">
        <v>7</v>
      </c>
      <c r="C51" s="321" t="s">
        <v>33</v>
      </c>
      <c r="D51" s="324">
        <v>1</v>
      </c>
      <c r="E51" s="366" t="s">
        <v>37</v>
      </c>
      <c r="F51" s="361">
        <v>1</v>
      </c>
      <c r="G51" s="364" t="s">
        <v>34</v>
      </c>
      <c r="H51" s="365">
        <v>6</v>
      </c>
      <c r="I51" s="60"/>
    </row>
    <row r="52" spans="1:9" ht="19.5" customHeight="1" thickBot="1">
      <c r="A52" s="326" t="s">
        <v>35</v>
      </c>
      <c r="B52" s="320">
        <v>23</v>
      </c>
      <c r="C52" s="321" t="s">
        <v>36</v>
      </c>
      <c r="D52" s="322">
        <v>32</v>
      </c>
      <c r="E52" s="323" t="s">
        <v>1098</v>
      </c>
      <c r="F52" s="324">
        <v>8</v>
      </c>
      <c r="G52" s="353" t="s">
        <v>1095</v>
      </c>
      <c r="H52" s="354">
        <v>160</v>
      </c>
      <c r="I52" s="60"/>
    </row>
    <row r="53" spans="1:9" ht="19.5" customHeight="1">
      <c r="A53" s="326" t="s">
        <v>39</v>
      </c>
      <c r="B53" s="320">
        <v>45</v>
      </c>
      <c r="C53" s="321" t="s">
        <v>1097</v>
      </c>
      <c r="D53" s="337">
        <v>1</v>
      </c>
      <c r="E53" s="359" t="s">
        <v>42</v>
      </c>
      <c r="F53" s="360">
        <v>1</v>
      </c>
      <c r="G53" s="367"/>
      <c r="H53" s="368"/>
      <c r="I53" s="60"/>
    </row>
    <row r="54" spans="1:9" ht="19.5" customHeight="1" thickBot="1">
      <c r="A54" s="363" t="s">
        <v>40</v>
      </c>
      <c r="B54" s="341">
        <v>4</v>
      </c>
      <c r="C54" s="342" t="s">
        <v>41</v>
      </c>
      <c r="D54" s="343">
        <v>0</v>
      </c>
      <c r="E54" s="369" t="s">
        <v>916</v>
      </c>
      <c r="F54" s="370">
        <v>875</v>
      </c>
      <c r="G54" s="346"/>
      <c r="H54" s="347"/>
      <c r="I54" s="60"/>
    </row>
    <row r="55" spans="1:9" ht="16.5" customHeight="1" thickTop="1">
      <c r="A55" s="82"/>
      <c r="B55" s="83"/>
      <c r="C55" s="82"/>
      <c r="D55" s="83"/>
      <c r="E55" s="82"/>
      <c r="F55" s="394" t="s">
        <v>1398</v>
      </c>
      <c r="G55" s="394"/>
      <c r="H55" s="394"/>
      <c r="I55" s="60"/>
    </row>
    <row r="56" spans="1:9" ht="19.5" customHeight="1">
      <c r="A56" s="82"/>
      <c r="B56" s="83"/>
      <c r="C56" s="82"/>
      <c r="D56" s="83"/>
      <c r="E56" s="82"/>
      <c r="F56" s="83"/>
      <c r="I56" s="60"/>
    </row>
    <row r="57" spans="1:9" ht="19.5" customHeight="1">
      <c r="A57" s="82"/>
      <c r="B57" s="83"/>
      <c r="C57" s="51"/>
      <c r="D57" s="83"/>
      <c r="I57" s="60"/>
    </row>
  </sheetData>
  <mergeCells count="2">
    <mergeCell ref="A3:H3"/>
    <mergeCell ref="F55:H55"/>
  </mergeCells>
  <phoneticPr fontId="3"/>
  <printOptions horizontalCentered="1"/>
  <pageMargins left="0.52" right="0.39370078740157483" top="0.98425196850393704" bottom="0.39370078740157483" header="0.51181102362204722" footer="0.51181102362204722"/>
  <pageSetup paperSize="9" scale="70" orientation="portrait" horizontalDpi="4294967292" verticalDpi="4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17"/>
  <sheetViews>
    <sheetView workbookViewId="0">
      <selection activeCell="A89" sqref="A89"/>
    </sheetView>
  </sheetViews>
  <sheetFormatPr defaultRowHeight="13.5"/>
  <cols>
    <col min="1" max="1" width="10.5" customWidth="1"/>
    <col min="2" max="2" width="7.75" customWidth="1"/>
    <col min="3" max="6" width="7.125" customWidth="1"/>
    <col min="7" max="13" width="7.25" customWidth="1"/>
    <col min="14" max="14" width="7.125" customWidth="1"/>
    <col min="15" max="15" width="7.25" customWidth="1"/>
    <col min="17" max="17" width="5.375" customWidth="1"/>
  </cols>
  <sheetData>
    <row r="1" spans="1:16" ht="21" customHeight="1">
      <c r="A1" s="396" t="s">
        <v>43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</row>
    <row r="2" spans="1:16" ht="17.25" customHeight="1" thickBo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261" t="s">
        <v>296</v>
      </c>
      <c r="P2" s="262" t="s">
        <v>1103</v>
      </c>
    </row>
    <row r="3" spans="1:16" ht="14.25" customHeight="1">
      <c r="A3" s="388"/>
      <c r="B3" s="263" t="s">
        <v>297</v>
      </c>
      <c r="C3" s="264"/>
      <c r="D3" s="348" t="s">
        <v>844</v>
      </c>
      <c r="E3" s="265"/>
      <c r="F3" s="264"/>
      <c r="G3" s="265"/>
      <c r="H3" s="265"/>
      <c r="I3" s="264"/>
      <c r="J3" s="265"/>
      <c r="K3" s="265"/>
      <c r="L3" s="265"/>
      <c r="M3" s="265"/>
      <c r="N3" s="265"/>
      <c r="O3" s="264"/>
      <c r="P3" s="266" t="s">
        <v>845</v>
      </c>
    </row>
    <row r="4" spans="1:16" ht="14.25" thickBot="1">
      <c r="A4" s="389"/>
      <c r="B4" s="267" t="s">
        <v>299</v>
      </c>
      <c r="C4" s="268" t="s">
        <v>300</v>
      </c>
      <c r="D4" s="269" t="s">
        <v>846</v>
      </c>
      <c r="E4" s="269" t="s">
        <v>44</v>
      </c>
      <c r="F4" s="268" t="s">
        <v>45</v>
      </c>
      <c r="G4" s="269" t="s">
        <v>46</v>
      </c>
      <c r="H4" s="269" t="s">
        <v>47</v>
      </c>
      <c r="I4" s="268" t="s">
        <v>48</v>
      </c>
      <c r="J4" s="269" t="s">
        <v>49</v>
      </c>
      <c r="K4" s="269" t="s">
        <v>50</v>
      </c>
      <c r="L4" s="269" t="s">
        <v>51</v>
      </c>
      <c r="M4" s="271" t="s">
        <v>52</v>
      </c>
      <c r="N4" s="270" t="s">
        <v>53</v>
      </c>
      <c r="O4" s="269" t="s">
        <v>54</v>
      </c>
      <c r="P4" s="272" t="s">
        <v>55</v>
      </c>
    </row>
    <row r="5" spans="1:16" ht="17.25" customHeight="1" thickBot="1">
      <c r="A5" s="273" t="s">
        <v>56</v>
      </c>
      <c r="B5" s="274">
        <f>B6+SUM(B25:B56)</f>
        <v>175014</v>
      </c>
      <c r="C5" s="275">
        <f t="shared" ref="C5:P5" si="0">C6+SUM(C25:C56)</f>
        <v>55691</v>
      </c>
      <c r="D5" s="275">
        <f t="shared" si="0"/>
        <v>34331</v>
      </c>
      <c r="E5" s="275">
        <f t="shared" si="0"/>
        <v>19081</v>
      </c>
      <c r="F5" s="275">
        <f t="shared" si="0"/>
        <v>12780</v>
      </c>
      <c r="G5" s="275">
        <f t="shared" si="0"/>
        <v>8341</v>
      </c>
      <c r="H5" s="275">
        <f>H6+SUM(H25:H56)</f>
        <v>5767</v>
      </c>
      <c r="I5" s="275">
        <f t="shared" si="0"/>
        <v>5436</v>
      </c>
      <c r="J5" s="275">
        <f t="shared" si="0"/>
        <v>4343</v>
      </c>
      <c r="K5" s="275">
        <f t="shared" si="0"/>
        <v>3426</v>
      </c>
      <c r="L5" s="275">
        <f t="shared" si="0"/>
        <v>1818</v>
      </c>
      <c r="M5" s="275">
        <f>M6+SUM(M25:M56)</f>
        <v>1633</v>
      </c>
      <c r="N5" s="275">
        <f t="shared" si="0"/>
        <v>1561</v>
      </c>
      <c r="O5" s="275">
        <f t="shared" si="0"/>
        <v>1359</v>
      </c>
      <c r="P5" s="276">
        <f t="shared" si="0"/>
        <v>19447</v>
      </c>
    </row>
    <row r="6" spans="1:16" ht="17.25" customHeight="1" thickBot="1">
      <c r="A6" s="277" t="s">
        <v>57</v>
      </c>
      <c r="B6" s="274">
        <f t="shared" ref="B6:O6" si="1">SUM(B7:B24)</f>
        <v>79250</v>
      </c>
      <c r="C6" s="275">
        <f t="shared" si="1"/>
        <v>33053</v>
      </c>
      <c r="D6" s="275">
        <f t="shared" si="1"/>
        <v>15924</v>
      </c>
      <c r="E6" s="275">
        <f t="shared" si="1"/>
        <v>7121</v>
      </c>
      <c r="F6" s="275">
        <f t="shared" si="1"/>
        <v>3556</v>
      </c>
      <c r="G6" s="275">
        <f t="shared" si="1"/>
        <v>1658</v>
      </c>
      <c r="H6" s="275">
        <f>SUM(H7:H24)</f>
        <v>1855</v>
      </c>
      <c r="I6" s="275">
        <f t="shared" si="1"/>
        <v>2589</v>
      </c>
      <c r="J6" s="275">
        <f t="shared" si="1"/>
        <v>1528</v>
      </c>
      <c r="K6" s="275">
        <f t="shared" si="1"/>
        <v>1370</v>
      </c>
      <c r="L6" s="275">
        <f t="shared" si="1"/>
        <v>962</v>
      </c>
      <c r="M6" s="275">
        <f>SUM(M7:M24)</f>
        <v>692</v>
      </c>
      <c r="N6" s="275">
        <f t="shared" si="1"/>
        <v>354</v>
      </c>
      <c r="O6" s="275">
        <f t="shared" si="1"/>
        <v>97</v>
      </c>
      <c r="P6" s="276">
        <f>SUM(P7:P24)</f>
        <v>8491</v>
      </c>
    </row>
    <row r="7" spans="1:16" ht="17.25" customHeight="1">
      <c r="A7" s="278" t="s">
        <v>316</v>
      </c>
      <c r="B7" s="279">
        <f t="shared" ref="B7:B56" si="2">SUM(C7:P7)</f>
        <v>9550</v>
      </c>
      <c r="C7" s="280">
        <v>2928</v>
      </c>
      <c r="D7" s="281">
        <v>1897</v>
      </c>
      <c r="E7" s="281">
        <v>995</v>
      </c>
      <c r="F7" s="281">
        <v>1519</v>
      </c>
      <c r="G7" s="281">
        <v>518</v>
      </c>
      <c r="H7" s="280">
        <v>100</v>
      </c>
      <c r="I7" s="281">
        <v>123</v>
      </c>
      <c r="J7" s="280">
        <v>133</v>
      </c>
      <c r="K7" s="280">
        <v>236</v>
      </c>
      <c r="L7" s="280">
        <v>41</v>
      </c>
      <c r="M7" s="281">
        <v>72</v>
      </c>
      <c r="N7" s="280">
        <v>3</v>
      </c>
      <c r="O7" s="281">
        <v>1</v>
      </c>
      <c r="P7" s="282">
        <v>984</v>
      </c>
    </row>
    <row r="8" spans="1:16" ht="17.25" customHeight="1">
      <c r="A8" s="283" t="s">
        <v>58</v>
      </c>
      <c r="B8" s="284">
        <f t="shared" si="2"/>
        <v>4873</v>
      </c>
      <c r="C8" s="285">
        <v>2250</v>
      </c>
      <c r="D8" s="286">
        <v>1183</v>
      </c>
      <c r="E8" s="286">
        <v>385</v>
      </c>
      <c r="F8" s="286">
        <v>84</v>
      </c>
      <c r="G8" s="286">
        <v>38</v>
      </c>
      <c r="H8" s="285">
        <v>36</v>
      </c>
      <c r="I8" s="286">
        <v>153</v>
      </c>
      <c r="J8" s="285">
        <v>69</v>
      </c>
      <c r="K8" s="285">
        <v>75</v>
      </c>
      <c r="L8" s="285">
        <v>48</v>
      </c>
      <c r="M8" s="286">
        <v>49</v>
      </c>
      <c r="N8" s="285">
        <v>14</v>
      </c>
      <c r="O8" s="286">
        <v>3</v>
      </c>
      <c r="P8" s="287">
        <v>486</v>
      </c>
    </row>
    <row r="9" spans="1:16" ht="17.25" customHeight="1">
      <c r="A9" s="283" t="s">
        <v>59</v>
      </c>
      <c r="B9" s="284">
        <f t="shared" si="2"/>
        <v>3390</v>
      </c>
      <c r="C9" s="285">
        <v>1750</v>
      </c>
      <c r="D9" s="286">
        <v>690</v>
      </c>
      <c r="E9" s="286">
        <v>192</v>
      </c>
      <c r="F9" s="286">
        <v>24</v>
      </c>
      <c r="G9" s="286">
        <v>44</v>
      </c>
      <c r="H9" s="285">
        <v>8</v>
      </c>
      <c r="I9" s="286">
        <v>108</v>
      </c>
      <c r="J9" s="285">
        <v>65</v>
      </c>
      <c r="K9" s="285">
        <v>40</v>
      </c>
      <c r="L9" s="285">
        <v>63</v>
      </c>
      <c r="M9" s="286">
        <v>16</v>
      </c>
      <c r="N9" s="285">
        <v>1</v>
      </c>
      <c r="O9" s="286">
        <v>0</v>
      </c>
      <c r="P9" s="287">
        <v>389</v>
      </c>
    </row>
    <row r="10" spans="1:16" ht="17.25" customHeight="1">
      <c r="A10" s="283" t="s">
        <v>60</v>
      </c>
      <c r="B10" s="284">
        <f t="shared" si="2"/>
        <v>16279</v>
      </c>
      <c r="C10" s="285">
        <v>8850</v>
      </c>
      <c r="D10" s="286">
        <v>2800</v>
      </c>
      <c r="E10" s="286">
        <v>941</v>
      </c>
      <c r="F10" s="286">
        <v>149</v>
      </c>
      <c r="G10" s="286">
        <v>44</v>
      </c>
      <c r="H10" s="285">
        <v>26</v>
      </c>
      <c r="I10" s="286">
        <v>814</v>
      </c>
      <c r="J10" s="285">
        <v>291</v>
      </c>
      <c r="K10" s="285">
        <v>305</v>
      </c>
      <c r="L10" s="285">
        <v>395</v>
      </c>
      <c r="M10" s="286">
        <v>45</v>
      </c>
      <c r="N10" s="285">
        <v>23</v>
      </c>
      <c r="O10" s="286">
        <v>2</v>
      </c>
      <c r="P10" s="287">
        <v>1594</v>
      </c>
    </row>
    <row r="11" spans="1:16" ht="17.25" customHeight="1">
      <c r="A11" s="283" t="s">
        <v>61</v>
      </c>
      <c r="B11" s="284">
        <f t="shared" si="2"/>
        <v>7630</v>
      </c>
      <c r="C11" s="285">
        <v>3424</v>
      </c>
      <c r="D11" s="286">
        <v>1937</v>
      </c>
      <c r="E11" s="286">
        <v>1068</v>
      </c>
      <c r="F11" s="286">
        <v>21</v>
      </c>
      <c r="G11" s="286">
        <v>64</v>
      </c>
      <c r="H11" s="285">
        <v>39</v>
      </c>
      <c r="I11" s="286">
        <v>101</v>
      </c>
      <c r="J11" s="285">
        <v>256</v>
      </c>
      <c r="K11" s="285">
        <v>86</v>
      </c>
      <c r="L11" s="285">
        <v>41</v>
      </c>
      <c r="M11" s="286">
        <v>64</v>
      </c>
      <c r="N11" s="285">
        <v>6</v>
      </c>
      <c r="O11" s="286">
        <v>1</v>
      </c>
      <c r="P11" s="287">
        <v>522</v>
      </c>
    </row>
    <row r="12" spans="1:16" ht="17.25" customHeight="1">
      <c r="A12" s="283" t="s">
        <v>62</v>
      </c>
      <c r="B12" s="284">
        <f t="shared" si="2"/>
        <v>2262</v>
      </c>
      <c r="C12" s="285">
        <v>856</v>
      </c>
      <c r="D12" s="286">
        <v>589</v>
      </c>
      <c r="E12" s="286">
        <v>258</v>
      </c>
      <c r="F12" s="286">
        <v>70</v>
      </c>
      <c r="G12" s="286">
        <v>19</v>
      </c>
      <c r="H12" s="285">
        <v>56</v>
      </c>
      <c r="I12" s="286">
        <v>71</v>
      </c>
      <c r="J12" s="285">
        <v>61</v>
      </c>
      <c r="K12" s="285">
        <v>23</v>
      </c>
      <c r="L12" s="285">
        <v>21</v>
      </c>
      <c r="M12" s="286">
        <v>23</v>
      </c>
      <c r="N12" s="285">
        <v>1</v>
      </c>
      <c r="O12" s="286">
        <v>1</v>
      </c>
      <c r="P12" s="287">
        <v>213</v>
      </c>
    </row>
    <row r="13" spans="1:16" ht="17.25" customHeight="1">
      <c r="A13" s="283" t="s">
        <v>63</v>
      </c>
      <c r="B13" s="284">
        <f t="shared" si="2"/>
        <v>4211</v>
      </c>
      <c r="C13" s="285">
        <v>2216</v>
      </c>
      <c r="D13" s="286">
        <v>788</v>
      </c>
      <c r="E13" s="286">
        <v>359</v>
      </c>
      <c r="F13" s="286">
        <v>36</v>
      </c>
      <c r="G13" s="286">
        <v>3</v>
      </c>
      <c r="H13" s="285">
        <v>71</v>
      </c>
      <c r="I13" s="286">
        <v>82</v>
      </c>
      <c r="J13" s="285">
        <v>55</v>
      </c>
      <c r="K13" s="285">
        <v>150</v>
      </c>
      <c r="L13" s="285">
        <v>27</v>
      </c>
      <c r="M13" s="286">
        <v>55</v>
      </c>
      <c r="N13" s="285">
        <v>8</v>
      </c>
      <c r="O13" s="286">
        <v>9</v>
      </c>
      <c r="P13" s="287">
        <v>352</v>
      </c>
    </row>
    <row r="14" spans="1:16" ht="17.25" customHeight="1">
      <c r="A14" s="283" t="s">
        <v>64</v>
      </c>
      <c r="B14" s="284">
        <f t="shared" si="2"/>
        <v>2246</v>
      </c>
      <c r="C14" s="285">
        <v>856</v>
      </c>
      <c r="D14" s="286">
        <v>518</v>
      </c>
      <c r="E14" s="286">
        <v>273</v>
      </c>
      <c r="F14" s="286">
        <v>25</v>
      </c>
      <c r="G14" s="286">
        <v>38</v>
      </c>
      <c r="H14" s="285">
        <v>69</v>
      </c>
      <c r="I14" s="286">
        <v>61</v>
      </c>
      <c r="J14" s="285">
        <v>62</v>
      </c>
      <c r="K14" s="285">
        <v>5</v>
      </c>
      <c r="L14" s="285">
        <v>25</v>
      </c>
      <c r="M14" s="286">
        <v>16</v>
      </c>
      <c r="N14" s="285">
        <v>65</v>
      </c>
      <c r="O14" s="286">
        <v>5</v>
      </c>
      <c r="P14" s="287">
        <v>228</v>
      </c>
    </row>
    <row r="15" spans="1:16" ht="17.25" customHeight="1">
      <c r="A15" s="283" t="s">
        <v>65</v>
      </c>
      <c r="B15" s="284">
        <f t="shared" si="2"/>
        <v>3716</v>
      </c>
      <c r="C15" s="285">
        <v>1592</v>
      </c>
      <c r="D15" s="286">
        <v>718</v>
      </c>
      <c r="E15" s="286">
        <v>325</v>
      </c>
      <c r="F15" s="286">
        <v>414</v>
      </c>
      <c r="G15" s="286">
        <v>158</v>
      </c>
      <c r="H15" s="285">
        <v>14</v>
      </c>
      <c r="I15" s="286">
        <v>99</v>
      </c>
      <c r="J15" s="285">
        <v>61</v>
      </c>
      <c r="K15" s="285">
        <v>43</v>
      </c>
      <c r="L15" s="285">
        <v>26</v>
      </c>
      <c r="M15" s="286">
        <v>25</v>
      </c>
      <c r="N15" s="285">
        <v>3</v>
      </c>
      <c r="O15" s="286">
        <v>2</v>
      </c>
      <c r="P15" s="287">
        <v>236</v>
      </c>
    </row>
    <row r="16" spans="1:16" ht="17.25" customHeight="1">
      <c r="A16" s="283" t="s">
        <v>66</v>
      </c>
      <c r="B16" s="284">
        <f t="shared" si="2"/>
        <v>2663</v>
      </c>
      <c r="C16" s="285">
        <v>686</v>
      </c>
      <c r="D16" s="286">
        <v>490</v>
      </c>
      <c r="E16" s="286">
        <v>241</v>
      </c>
      <c r="F16" s="286">
        <v>224</v>
      </c>
      <c r="G16" s="286">
        <v>429</v>
      </c>
      <c r="H16" s="285">
        <v>99</v>
      </c>
      <c r="I16" s="286">
        <v>95</v>
      </c>
      <c r="J16" s="285">
        <v>70</v>
      </c>
      <c r="K16" s="285">
        <v>21</v>
      </c>
      <c r="L16" s="285">
        <v>18</v>
      </c>
      <c r="M16" s="286">
        <v>44</v>
      </c>
      <c r="N16" s="285">
        <v>1</v>
      </c>
      <c r="O16" s="286">
        <v>0</v>
      </c>
      <c r="P16" s="287">
        <v>245</v>
      </c>
    </row>
    <row r="17" spans="1:16" ht="17.25" customHeight="1">
      <c r="A17" s="283" t="s">
        <v>67</v>
      </c>
      <c r="B17" s="284">
        <f t="shared" si="2"/>
        <v>5304</v>
      </c>
      <c r="C17" s="285">
        <v>1600</v>
      </c>
      <c r="D17" s="286">
        <v>1246</v>
      </c>
      <c r="E17" s="286">
        <v>499</v>
      </c>
      <c r="F17" s="286">
        <v>172</v>
      </c>
      <c r="G17" s="286">
        <v>44</v>
      </c>
      <c r="H17" s="285">
        <v>99</v>
      </c>
      <c r="I17" s="286">
        <v>271</v>
      </c>
      <c r="J17" s="285">
        <v>110</v>
      </c>
      <c r="K17" s="285">
        <v>85</v>
      </c>
      <c r="L17" s="285">
        <v>91</v>
      </c>
      <c r="M17" s="286">
        <v>78</v>
      </c>
      <c r="N17" s="285">
        <v>1</v>
      </c>
      <c r="O17" s="286">
        <v>3</v>
      </c>
      <c r="P17" s="287">
        <v>1005</v>
      </c>
    </row>
    <row r="18" spans="1:16" ht="17.25" customHeight="1">
      <c r="A18" s="283" t="s">
        <v>68</v>
      </c>
      <c r="B18" s="284">
        <f t="shared" si="2"/>
        <v>2537</v>
      </c>
      <c r="C18" s="285">
        <v>984</v>
      </c>
      <c r="D18" s="286">
        <v>401</v>
      </c>
      <c r="E18" s="286">
        <v>353</v>
      </c>
      <c r="F18" s="286">
        <v>231</v>
      </c>
      <c r="G18" s="286">
        <v>51</v>
      </c>
      <c r="H18" s="285">
        <v>33</v>
      </c>
      <c r="I18" s="286">
        <v>56</v>
      </c>
      <c r="J18" s="285">
        <v>46</v>
      </c>
      <c r="K18" s="285">
        <v>58</v>
      </c>
      <c r="L18" s="285">
        <v>13</v>
      </c>
      <c r="M18" s="286">
        <v>41</v>
      </c>
      <c r="N18" s="285">
        <v>4</v>
      </c>
      <c r="O18" s="286">
        <v>6</v>
      </c>
      <c r="P18" s="287">
        <v>260</v>
      </c>
    </row>
    <row r="19" spans="1:16" ht="17.25" customHeight="1">
      <c r="A19" s="283" t="s">
        <v>69</v>
      </c>
      <c r="B19" s="284">
        <f t="shared" si="2"/>
        <v>3631</v>
      </c>
      <c r="C19" s="285">
        <v>1229</v>
      </c>
      <c r="D19" s="286">
        <v>925</v>
      </c>
      <c r="E19" s="286">
        <v>197</v>
      </c>
      <c r="F19" s="286">
        <v>51</v>
      </c>
      <c r="G19" s="286">
        <v>35</v>
      </c>
      <c r="H19" s="285">
        <v>12</v>
      </c>
      <c r="I19" s="286">
        <v>227</v>
      </c>
      <c r="J19" s="285">
        <v>69</v>
      </c>
      <c r="K19" s="285">
        <v>51</v>
      </c>
      <c r="L19" s="285">
        <v>72</v>
      </c>
      <c r="M19" s="286">
        <v>52</v>
      </c>
      <c r="N19" s="285">
        <v>1</v>
      </c>
      <c r="O19" s="286">
        <v>2</v>
      </c>
      <c r="P19" s="287">
        <v>708</v>
      </c>
    </row>
    <row r="20" spans="1:16" ht="17.25" customHeight="1">
      <c r="A20" s="283" t="s">
        <v>70</v>
      </c>
      <c r="B20" s="284">
        <f t="shared" si="2"/>
        <v>2696</v>
      </c>
      <c r="C20" s="285">
        <v>529</v>
      </c>
      <c r="D20" s="286">
        <v>558</v>
      </c>
      <c r="E20" s="286">
        <v>335</v>
      </c>
      <c r="F20" s="286">
        <v>223</v>
      </c>
      <c r="G20" s="286">
        <v>27</v>
      </c>
      <c r="H20" s="285">
        <v>57</v>
      </c>
      <c r="I20" s="286">
        <v>99</v>
      </c>
      <c r="J20" s="285">
        <v>40</v>
      </c>
      <c r="K20" s="285">
        <v>73</v>
      </c>
      <c r="L20" s="285">
        <v>29</v>
      </c>
      <c r="M20" s="286">
        <v>25</v>
      </c>
      <c r="N20" s="285">
        <v>2</v>
      </c>
      <c r="O20" s="286">
        <v>7</v>
      </c>
      <c r="P20" s="287">
        <v>692</v>
      </c>
    </row>
    <row r="21" spans="1:16" ht="17.25" customHeight="1">
      <c r="A21" s="283" t="s">
        <v>71</v>
      </c>
      <c r="B21" s="284">
        <f t="shared" si="2"/>
        <v>3271</v>
      </c>
      <c r="C21" s="285">
        <v>1464</v>
      </c>
      <c r="D21" s="286">
        <v>544</v>
      </c>
      <c r="E21" s="286">
        <v>292</v>
      </c>
      <c r="F21" s="286">
        <v>211</v>
      </c>
      <c r="G21" s="286">
        <v>65</v>
      </c>
      <c r="H21" s="285">
        <v>120</v>
      </c>
      <c r="I21" s="286">
        <v>113</v>
      </c>
      <c r="J21" s="285">
        <v>52</v>
      </c>
      <c r="K21" s="285">
        <v>98</v>
      </c>
      <c r="L21" s="285">
        <v>21</v>
      </c>
      <c r="M21" s="286">
        <v>47</v>
      </c>
      <c r="N21" s="285">
        <v>8</v>
      </c>
      <c r="O21" s="286">
        <v>6</v>
      </c>
      <c r="P21" s="287">
        <v>230</v>
      </c>
    </row>
    <row r="22" spans="1:16" ht="17.25" customHeight="1">
      <c r="A22" s="283" t="s">
        <v>72</v>
      </c>
      <c r="B22" s="284">
        <f t="shared" si="2"/>
        <v>1004</v>
      </c>
      <c r="C22" s="285">
        <v>340</v>
      </c>
      <c r="D22" s="286">
        <v>253</v>
      </c>
      <c r="E22" s="286">
        <v>110</v>
      </c>
      <c r="F22" s="286">
        <v>26</v>
      </c>
      <c r="G22" s="286">
        <v>10</v>
      </c>
      <c r="H22" s="285">
        <v>71</v>
      </c>
      <c r="I22" s="286">
        <v>52</v>
      </c>
      <c r="J22" s="285">
        <v>25</v>
      </c>
      <c r="K22" s="285">
        <v>6</v>
      </c>
      <c r="L22" s="285">
        <v>14</v>
      </c>
      <c r="M22" s="286">
        <v>3</v>
      </c>
      <c r="N22" s="285">
        <v>2</v>
      </c>
      <c r="O22" s="286">
        <v>1</v>
      </c>
      <c r="P22" s="287">
        <v>91</v>
      </c>
    </row>
    <row r="23" spans="1:16" ht="17.25" customHeight="1">
      <c r="A23" s="283" t="s">
        <v>73</v>
      </c>
      <c r="B23" s="284">
        <f t="shared" si="2"/>
        <v>2571</v>
      </c>
      <c r="C23" s="285">
        <v>1021</v>
      </c>
      <c r="D23" s="286">
        <v>181</v>
      </c>
      <c r="E23" s="286">
        <v>143</v>
      </c>
      <c r="F23" s="286">
        <v>43</v>
      </c>
      <c r="G23" s="286">
        <v>33</v>
      </c>
      <c r="H23" s="285">
        <v>762</v>
      </c>
      <c r="I23" s="286">
        <v>38</v>
      </c>
      <c r="J23" s="285">
        <v>27</v>
      </c>
      <c r="K23" s="285">
        <v>11</v>
      </c>
      <c r="L23" s="285">
        <v>8</v>
      </c>
      <c r="M23" s="286">
        <v>10</v>
      </c>
      <c r="N23" s="285">
        <v>134</v>
      </c>
      <c r="O23" s="286">
        <v>36</v>
      </c>
      <c r="P23" s="287">
        <v>124</v>
      </c>
    </row>
    <row r="24" spans="1:16" ht="17.25" customHeight="1" thickBot="1">
      <c r="A24" s="288" t="s">
        <v>74</v>
      </c>
      <c r="B24" s="289">
        <f t="shared" si="2"/>
        <v>1416</v>
      </c>
      <c r="C24" s="290">
        <v>478</v>
      </c>
      <c r="D24" s="291">
        <v>206</v>
      </c>
      <c r="E24" s="292">
        <v>155</v>
      </c>
      <c r="F24" s="292">
        <v>33</v>
      </c>
      <c r="G24" s="292">
        <v>38</v>
      </c>
      <c r="H24" s="293">
        <v>183</v>
      </c>
      <c r="I24" s="292">
        <v>26</v>
      </c>
      <c r="J24" s="293">
        <v>36</v>
      </c>
      <c r="K24" s="293">
        <v>4</v>
      </c>
      <c r="L24" s="293">
        <v>9</v>
      </c>
      <c r="M24" s="293">
        <v>27</v>
      </c>
      <c r="N24" s="293">
        <v>77</v>
      </c>
      <c r="O24" s="286">
        <v>12</v>
      </c>
      <c r="P24" s="287">
        <v>132</v>
      </c>
    </row>
    <row r="25" spans="1:16" ht="17.25" customHeight="1">
      <c r="A25" s="294" t="s">
        <v>75</v>
      </c>
      <c r="B25" s="295">
        <f t="shared" si="2"/>
        <v>32587</v>
      </c>
      <c r="C25" s="296">
        <v>10306</v>
      </c>
      <c r="D25" s="297">
        <v>9349</v>
      </c>
      <c r="E25" s="297">
        <v>3911</v>
      </c>
      <c r="F25" s="297">
        <v>1311</v>
      </c>
      <c r="G25" s="297">
        <v>610</v>
      </c>
      <c r="H25" s="296">
        <v>581</v>
      </c>
      <c r="I25" s="297">
        <v>814</v>
      </c>
      <c r="J25" s="296">
        <v>606</v>
      </c>
      <c r="K25" s="296">
        <v>1238</v>
      </c>
      <c r="L25" s="296">
        <v>318</v>
      </c>
      <c r="M25" s="296">
        <v>313</v>
      </c>
      <c r="N25" s="296">
        <v>35</v>
      </c>
      <c r="O25" s="296">
        <v>14</v>
      </c>
      <c r="P25" s="298">
        <v>3181</v>
      </c>
    </row>
    <row r="26" spans="1:16" ht="17.25" customHeight="1">
      <c r="A26" s="299" t="s">
        <v>76</v>
      </c>
      <c r="B26" s="300">
        <f t="shared" si="2"/>
        <v>5011</v>
      </c>
      <c r="C26" s="301">
        <v>778</v>
      </c>
      <c r="D26" s="302">
        <v>1024</v>
      </c>
      <c r="E26" s="301">
        <v>1293</v>
      </c>
      <c r="F26" s="301">
        <v>362</v>
      </c>
      <c r="G26" s="301">
        <v>391</v>
      </c>
      <c r="H26" s="303">
        <v>106</v>
      </c>
      <c r="I26" s="301">
        <v>437</v>
      </c>
      <c r="J26" s="303">
        <v>108</v>
      </c>
      <c r="K26" s="303">
        <v>10</v>
      </c>
      <c r="L26" s="303">
        <v>29</v>
      </c>
      <c r="M26" s="301">
        <v>59</v>
      </c>
      <c r="N26" s="303">
        <v>10</v>
      </c>
      <c r="O26" s="301">
        <v>1</v>
      </c>
      <c r="P26" s="304">
        <v>403</v>
      </c>
    </row>
    <row r="27" spans="1:16" ht="17.25" customHeight="1">
      <c r="A27" s="299" t="s">
        <v>77</v>
      </c>
      <c r="B27" s="300">
        <f t="shared" si="2"/>
        <v>4697</v>
      </c>
      <c r="C27" s="301">
        <v>670</v>
      </c>
      <c r="D27" s="302">
        <v>473</v>
      </c>
      <c r="E27" s="301">
        <v>685</v>
      </c>
      <c r="F27" s="301">
        <v>1105</v>
      </c>
      <c r="G27" s="301">
        <v>231</v>
      </c>
      <c r="H27" s="303">
        <v>179</v>
      </c>
      <c r="I27" s="301">
        <v>66</v>
      </c>
      <c r="J27" s="303">
        <v>124</v>
      </c>
      <c r="K27" s="303">
        <v>22</v>
      </c>
      <c r="L27" s="303">
        <v>13</v>
      </c>
      <c r="M27" s="301">
        <v>49</v>
      </c>
      <c r="N27" s="303">
        <v>247</v>
      </c>
      <c r="O27" s="301">
        <v>190</v>
      </c>
      <c r="P27" s="304">
        <v>643</v>
      </c>
    </row>
    <row r="28" spans="1:16" ht="17.25" customHeight="1">
      <c r="A28" s="299" t="s">
        <v>78</v>
      </c>
      <c r="B28" s="300">
        <f t="shared" si="2"/>
        <v>1257</v>
      </c>
      <c r="C28" s="301">
        <v>247</v>
      </c>
      <c r="D28" s="302">
        <v>350</v>
      </c>
      <c r="E28" s="301">
        <v>87</v>
      </c>
      <c r="F28" s="301">
        <v>17</v>
      </c>
      <c r="G28" s="301">
        <v>8</v>
      </c>
      <c r="H28" s="303">
        <v>12</v>
      </c>
      <c r="I28" s="301">
        <v>167</v>
      </c>
      <c r="J28" s="303">
        <v>38</v>
      </c>
      <c r="K28" s="303">
        <v>13</v>
      </c>
      <c r="L28" s="303">
        <v>59</v>
      </c>
      <c r="M28" s="301">
        <v>15</v>
      </c>
      <c r="N28" s="303">
        <v>0</v>
      </c>
      <c r="O28" s="301">
        <v>2</v>
      </c>
      <c r="P28" s="304">
        <v>242</v>
      </c>
    </row>
    <row r="29" spans="1:16" ht="17.25" customHeight="1">
      <c r="A29" s="299" t="s">
        <v>79</v>
      </c>
      <c r="B29" s="300">
        <f t="shared" si="2"/>
        <v>6105</v>
      </c>
      <c r="C29" s="301">
        <v>1018</v>
      </c>
      <c r="D29" s="302">
        <v>913</v>
      </c>
      <c r="E29" s="301">
        <v>443</v>
      </c>
      <c r="F29" s="301">
        <v>885</v>
      </c>
      <c r="G29" s="301">
        <v>794</v>
      </c>
      <c r="H29" s="303">
        <v>322</v>
      </c>
      <c r="I29" s="301">
        <v>208</v>
      </c>
      <c r="J29" s="303">
        <v>193</v>
      </c>
      <c r="K29" s="303">
        <v>44</v>
      </c>
      <c r="L29" s="303">
        <v>100</v>
      </c>
      <c r="M29" s="301">
        <v>79</v>
      </c>
      <c r="N29" s="303">
        <v>51</v>
      </c>
      <c r="O29" s="301">
        <v>28</v>
      </c>
      <c r="P29" s="304">
        <v>1027</v>
      </c>
    </row>
    <row r="30" spans="1:16" ht="17.25" customHeight="1">
      <c r="A30" s="299" t="s">
        <v>80</v>
      </c>
      <c r="B30" s="300">
        <f t="shared" si="2"/>
        <v>1904</v>
      </c>
      <c r="C30" s="301">
        <v>509</v>
      </c>
      <c r="D30" s="302">
        <v>393</v>
      </c>
      <c r="E30" s="301">
        <v>428</v>
      </c>
      <c r="F30" s="301">
        <v>230</v>
      </c>
      <c r="G30" s="301">
        <v>46</v>
      </c>
      <c r="H30" s="303">
        <v>28</v>
      </c>
      <c r="I30" s="301">
        <v>34</v>
      </c>
      <c r="J30" s="303">
        <v>43</v>
      </c>
      <c r="K30" s="303">
        <v>6</v>
      </c>
      <c r="L30" s="303">
        <v>18</v>
      </c>
      <c r="M30" s="301">
        <v>24</v>
      </c>
      <c r="N30" s="303">
        <v>1</v>
      </c>
      <c r="O30" s="301">
        <v>2</v>
      </c>
      <c r="P30" s="304">
        <v>142</v>
      </c>
    </row>
    <row r="31" spans="1:16" ht="17.25" customHeight="1">
      <c r="A31" s="299" t="s">
        <v>81</v>
      </c>
      <c r="B31" s="300">
        <f t="shared" si="2"/>
        <v>1548</v>
      </c>
      <c r="C31" s="301">
        <v>363</v>
      </c>
      <c r="D31" s="302">
        <v>345</v>
      </c>
      <c r="E31" s="301">
        <v>239</v>
      </c>
      <c r="F31" s="301">
        <v>105</v>
      </c>
      <c r="G31" s="301">
        <v>33</v>
      </c>
      <c r="H31" s="303">
        <v>21</v>
      </c>
      <c r="I31" s="301">
        <v>87</v>
      </c>
      <c r="J31" s="303">
        <v>39</v>
      </c>
      <c r="K31" s="303">
        <v>17</v>
      </c>
      <c r="L31" s="303">
        <v>54</v>
      </c>
      <c r="M31" s="301">
        <v>24</v>
      </c>
      <c r="N31" s="303">
        <v>8</v>
      </c>
      <c r="O31" s="301">
        <v>2</v>
      </c>
      <c r="P31" s="304">
        <v>211</v>
      </c>
    </row>
    <row r="32" spans="1:16" ht="17.25" customHeight="1">
      <c r="A32" s="299" t="s">
        <v>82</v>
      </c>
      <c r="B32" s="300">
        <f t="shared" si="2"/>
        <v>438</v>
      </c>
      <c r="C32" s="301">
        <v>58</v>
      </c>
      <c r="D32" s="302">
        <v>135</v>
      </c>
      <c r="E32" s="301">
        <v>46</v>
      </c>
      <c r="F32" s="301">
        <v>5</v>
      </c>
      <c r="G32" s="301">
        <v>3</v>
      </c>
      <c r="H32" s="303">
        <v>0</v>
      </c>
      <c r="I32" s="301">
        <v>72</v>
      </c>
      <c r="J32" s="303">
        <v>11</v>
      </c>
      <c r="K32" s="303">
        <v>11</v>
      </c>
      <c r="L32" s="303">
        <v>19</v>
      </c>
      <c r="M32" s="301">
        <v>3</v>
      </c>
      <c r="N32" s="303">
        <v>1</v>
      </c>
      <c r="O32" s="301">
        <v>0</v>
      </c>
      <c r="P32" s="304">
        <v>74</v>
      </c>
    </row>
    <row r="33" spans="1:16" s="46" customFormat="1" ht="17.25" customHeight="1">
      <c r="A33" s="299" t="s">
        <v>83</v>
      </c>
      <c r="B33" s="300">
        <f t="shared" si="2"/>
        <v>11174</v>
      </c>
      <c r="C33" s="301">
        <v>3467</v>
      </c>
      <c r="D33" s="302">
        <v>2077</v>
      </c>
      <c r="E33" s="301">
        <v>1702</v>
      </c>
      <c r="F33" s="301">
        <v>483</v>
      </c>
      <c r="G33" s="301">
        <v>319</v>
      </c>
      <c r="H33" s="303">
        <v>248</v>
      </c>
      <c r="I33" s="301">
        <v>301</v>
      </c>
      <c r="J33" s="303">
        <v>384</v>
      </c>
      <c r="K33" s="303">
        <v>164</v>
      </c>
      <c r="L33" s="303">
        <v>87</v>
      </c>
      <c r="M33" s="301">
        <v>117</v>
      </c>
      <c r="N33" s="303">
        <v>302</v>
      </c>
      <c r="O33" s="301">
        <v>138</v>
      </c>
      <c r="P33" s="304">
        <v>1385</v>
      </c>
    </row>
    <row r="34" spans="1:16" s="46" customFormat="1" ht="17.25" customHeight="1">
      <c r="A34" s="299" t="s">
        <v>84</v>
      </c>
      <c r="B34" s="300">
        <f t="shared" si="2"/>
        <v>268</v>
      </c>
      <c r="C34" s="301">
        <v>66</v>
      </c>
      <c r="D34" s="302">
        <v>54</v>
      </c>
      <c r="E34" s="301">
        <v>49</v>
      </c>
      <c r="F34" s="301">
        <v>9</v>
      </c>
      <c r="G34" s="301">
        <v>0</v>
      </c>
      <c r="H34" s="303">
        <v>0</v>
      </c>
      <c r="I34" s="301">
        <v>21</v>
      </c>
      <c r="J34" s="303">
        <v>3</v>
      </c>
      <c r="K34" s="303">
        <v>0</v>
      </c>
      <c r="L34" s="303">
        <v>3</v>
      </c>
      <c r="M34" s="301">
        <v>32</v>
      </c>
      <c r="N34" s="303">
        <v>1</v>
      </c>
      <c r="O34" s="301">
        <v>0</v>
      </c>
      <c r="P34" s="304">
        <v>30</v>
      </c>
    </row>
    <row r="35" spans="1:16" s="46" customFormat="1" ht="17.25" customHeight="1">
      <c r="A35" s="299" t="s">
        <v>85</v>
      </c>
      <c r="B35" s="300">
        <f t="shared" si="2"/>
        <v>3587</v>
      </c>
      <c r="C35" s="301">
        <v>691</v>
      </c>
      <c r="D35" s="302">
        <v>223</v>
      </c>
      <c r="E35" s="301">
        <v>146</v>
      </c>
      <c r="F35" s="301">
        <v>757</v>
      </c>
      <c r="G35" s="301">
        <v>463</v>
      </c>
      <c r="H35" s="303">
        <v>333</v>
      </c>
      <c r="I35" s="301">
        <v>41</v>
      </c>
      <c r="J35" s="303">
        <v>92</v>
      </c>
      <c r="K35" s="303">
        <v>16</v>
      </c>
      <c r="L35" s="303">
        <v>17</v>
      </c>
      <c r="M35" s="301">
        <v>22</v>
      </c>
      <c r="N35" s="303">
        <v>93</v>
      </c>
      <c r="O35" s="301">
        <v>160</v>
      </c>
      <c r="P35" s="304">
        <v>533</v>
      </c>
    </row>
    <row r="36" spans="1:16" s="46" customFormat="1" ht="17.25" customHeight="1">
      <c r="A36" s="299" t="s">
        <v>86</v>
      </c>
      <c r="B36" s="300">
        <f t="shared" si="2"/>
        <v>6020</v>
      </c>
      <c r="C36" s="301">
        <v>1125</v>
      </c>
      <c r="D36" s="302">
        <v>611</v>
      </c>
      <c r="E36" s="301">
        <v>538</v>
      </c>
      <c r="F36" s="301">
        <v>666</v>
      </c>
      <c r="G36" s="301">
        <v>974</v>
      </c>
      <c r="H36" s="303">
        <v>659</v>
      </c>
      <c r="I36" s="301">
        <v>83</v>
      </c>
      <c r="J36" s="303">
        <v>182</v>
      </c>
      <c r="K36" s="303">
        <v>165</v>
      </c>
      <c r="L36" s="303">
        <v>18</v>
      </c>
      <c r="M36" s="301">
        <v>22</v>
      </c>
      <c r="N36" s="303">
        <v>97</v>
      </c>
      <c r="O36" s="301">
        <v>212</v>
      </c>
      <c r="P36" s="305">
        <v>668</v>
      </c>
    </row>
    <row r="37" spans="1:16" s="46" customFormat="1" ht="17.25" customHeight="1">
      <c r="A37" s="299" t="s">
        <v>87</v>
      </c>
      <c r="B37" s="300">
        <f t="shared" si="2"/>
        <v>6383</v>
      </c>
      <c r="C37" s="301">
        <v>1128</v>
      </c>
      <c r="D37" s="302">
        <v>1019</v>
      </c>
      <c r="E37" s="301">
        <v>848</v>
      </c>
      <c r="F37" s="301">
        <v>410</v>
      </c>
      <c r="G37" s="301">
        <v>1084</v>
      </c>
      <c r="H37" s="303">
        <v>493</v>
      </c>
      <c r="I37" s="301">
        <v>127</v>
      </c>
      <c r="J37" s="303">
        <v>203</v>
      </c>
      <c r="K37" s="303">
        <v>80</v>
      </c>
      <c r="L37" s="303">
        <v>17</v>
      </c>
      <c r="M37" s="301">
        <v>36</v>
      </c>
      <c r="N37" s="303">
        <v>171</v>
      </c>
      <c r="O37" s="301">
        <v>116</v>
      </c>
      <c r="P37" s="304">
        <v>651</v>
      </c>
    </row>
    <row r="38" spans="1:16" s="46" customFormat="1" ht="17.25" customHeight="1">
      <c r="A38" s="299" t="s">
        <v>88</v>
      </c>
      <c r="B38" s="300">
        <f t="shared" si="2"/>
        <v>1577</v>
      </c>
      <c r="C38" s="301">
        <v>429</v>
      </c>
      <c r="D38" s="302">
        <v>125</v>
      </c>
      <c r="E38" s="301">
        <v>178</v>
      </c>
      <c r="F38" s="301">
        <v>211</v>
      </c>
      <c r="G38" s="301">
        <v>91</v>
      </c>
      <c r="H38" s="303">
        <v>224</v>
      </c>
      <c r="I38" s="301">
        <v>25</v>
      </c>
      <c r="J38" s="303">
        <v>32</v>
      </c>
      <c r="K38" s="303">
        <v>31</v>
      </c>
      <c r="L38" s="303">
        <v>8</v>
      </c>
      <c r="M38" s="301">
        <v>6</v>
      </c>
      <c r="N38" s="303">
        <v>18</v>
      </c>
      <c r="O38" s="301">
        <v>7</v>
      </c>
      <c r="P38" s="304">
        <v>192</v>
      </c>
    </row>
    <row r="39" spans="1:16" s="46" customFormat="1" ht="17.25" customHeight="1">
      <c r="A39" s="299" t="s">
        <v>89</v>
      </c>
      <c r="B39" s="300">
        <f t="shared" si="2"/>
        <v>2160</v>
      </c>
      <c r="C39" s="301">
        <v>386</v>
      </c>
      <c r="D39" s="302">
        <v>296</v>
      </c>
      <c r="E39" s="301">
        <v>209</v>
      </c>
      <c r="F39" s="301">
        <v>207</v>
      </c>
      <c r="G39" s="301">
        <v>142</v>
      </c>
      <c r="H39" s="303">
        <v>136</v>
      </c>
      <c r="I39" s="301">
        <v>49</v>
      </c>
      <c r="J39" s="303">
        <v>130</v>
      </c>
      <c r="K39" s="303">
        <v>157</v>
      </c>
      <c r="L39" s="303">
        <v>35</v>
      </c>
      <c r="M39" s="301">
        <v>14</v>
      </c>
      <c r="N39" s="303">
        <v>12</v>
      </c>
      <c r="O39" s="301">
        <v>56</v>
      </c>
      <c r="P39" s="304">
        <v>331</v>
      </c>
    </row>
    <row r="40" spans="1:16" s="46" customFormat="1" ht="17.25" customHeight="1">
      <c r="A40" s="299" t="s">
        <v>90</v>
      </c>
      <c r="B40" s="300">
        <f t="shared" si="2"/>
        <v>2503</v>
      </c>
      <c r="C40" s="301">
        <v>496</v>
      </c>
      <c r="D40" s="302">
        <v>383</v>
      </c>
      <c r="E40" s="301">
        <v>399</v>
      </c>
      <c r="F40" s="301">
        <v>209</v>
      </c>
      <c r="G40" s="301">
        <v>147</v>
      </c>
      <c r="H40" s="303">
        <v>80</v>
      </c>
      <c r="I40" s="301">
        <v>123</v>
      </c>
      <c r="J40" s="303">
        <v>87</v>
      </c>
      <c r="K40" s="303">
        <v>28</v>
      </c>
      <c r="L40" s="303">
        <v>13</v>
      </c>
      <c r="M40" s="301">
        <v>23</v>
      </c>
      <c r="N40" s="303">
        <v>16</v>
      </c>
      <c r="O40" s="301">
        <v>26</v>
      </c>
      <c r="P40" s="304">
        <v>473</v>
      </c>
    </row>
    <row r="41" spans="1:16" s="46" customFormat="1" ht="17.25" customHeight="1">
      <c r="A41" s="299" t="s">
        <v>91</v>
      </c>
      <c r="B41" s="300">
        <f t="shared" si="2"/>
        <v>332</v>
      </c>
      <c r="C41" s="301">
        <v>98</v>
      </c>
      <c r="D41" s="302">
        <v>47</v>
      </c>
      <c r="E41" s="301">
        <v>32</v>
      </c>
      <c r="F41" s="301">
        <v>85</v>
      </c>
      <c r="G41" s="301">
        <v>3</v>
      </c>
      <c r="H41" s="303">
        <v>4</v>
      </c>
      <c r="I41" s="301">
        <v>4</v>
      </c>
      <c r="J41" s="303">
        <v>7</v>
      </c>
      <c r="K41" s="303">
        <v>0</v>
      </c>
      <c r="L41" s="303">
        <v>3</v>
      </c>
      <c r="M41" s="301">
        <v>0</v>
      </c>
      <c r="N41" s="303">
        <v>1</v>
      </c>
      <c r="O41" s="301">
        <v>0</v>
      </c>
      <c r="P41" s="304">
        <v>48</v>
      </c>
    </row>
    <row r="42" spans="1:16" ht="17.25" customHeight="1">
      <c r="A42" s="299" t="s">
        <v>92</v>
      </c>
      <c r="B42" s="300">
        <f t="shared" si="2"/>
        <v>3217</v>
      </c>
      <c r="C42" s="301">
        <v>268</v>
      </c>
      <c r="D42" s="302">
        <v>198</v>
      </c>
      <c r="E42" s="301">
        <v>240</v>
      </c>
      <c r="F42" s="301">
        <v>935</v>
      </c>
      <c r="G42" s="301">
        <v>263</v>
      </c>
      <c r="H42" s="303">
        <v>340</v>
      </c>
      <c r="I42" s="301">
        <v>46</v>
      </c>
      <c r="J42" s="303">
        <v>320</v>
      </c>
      <c r="K42" s="303">
        <v>21</v>
      </c>
      <c r="L42" s="303">
        <v>2</v>
      </c>
      <c r="M42" s="301">
        <v>26</v>
      </c>
      <c r="N42" s="303">
        <v>70</v>
      </c>
      <c r="O42" s="301">
        <v>269</v>
      </c>
      <c r="P42" s="304">
        <v>219</v>
      </c>
    </row>
    <row r="43" spans="1:16" ht="17.25" customHeight="1">
      <c r="A43" s="299" t="s">
        <v>93</v>
      </c>
      <c r="B43" s="300">
        <f t="shared" si="2"/>
        <v>251</v>
      </c>
      <c r="C43" s="301">
        <v>26</v>
      </c>
      <c r="D43" s="302">
        <v>46</v>
      </c>
      <c r="E43" s="301">
        <v>22</v>
      </c>
      <c r="F43" s="301">
        <v>1</v>
      </c>
      <c r="G43" s="301">
        <v>2</v>
      </c>
      <c r="H43" s="303">
        <v>0</v>
      </c>
      <c r="I43" s="301">
        <v>66</v>
      </c>
      <c r="J43" s="303">
        <v>10</v>
      </c>
      <c r="K43" s="303">
        <v>0</v>
      </c>
      <c r="L43" s="303">
        <v>28</v>
      </c>
      <c r="M43" s="301">
        <v>3</v>
      </c>
      <c r="N43" s="303">
        <v>0</v>
      </c>
      <c r="O43" s="301">
        <v>1</v>
      </c>
      <c r="P43" s="304">
        <v>46</v>
      </c>
    </row>
    <row r="44" spans="1:16" ht="17.25" customHeight="1">
      <c r="A44" s="299" t="s">
        <v>94</v>
      </c>
      <c r="B44" s="300">
        <f t="shared" si="2"/>
        <v>716</v>
      </c>
      <c r="C44" s="301">
        <v>83</v>
      </c>
      <c r="D44" s="302">
        <v>62</v>
      </c>
      <c r="E44" s="301">
        <v>77</v>
      </c>
      <c r="F44" s="301">
        <v>143</v>
      </c>
      <c r="G44" s="301">
        <v>69</v>
      </c>
      <c r="H44" s="303">
        <v>83</v>
      </c>
      <c r="I44" s="301">
        <v>7</v>
      </c>
      <c r="J44" s="303">
        <v>35</v>
      </c>
      <c r="K44" s="303">
        <v>5</v>
      </c>
      <c r="L44" s="303">
        <v>2</v>
      </c>
      <c r="M44" s="301">
        <v>38</v>
      </c>
      <c r="N44" s="303">
        <v>1</v>
      </c>
      <c r="O44" s="301">
        <v>1</v>
      </c>
      <c r="P44" s="304">
        <v>110</v>
      </c>
    </row>
    <row r="45" spans="1:16" ht="17.25" customHeight="1">
      <c r="A45" s="299" t="s">
        <v>95</v>
      </c>
      <c r="B45" s="300">
        <f t="shared" si="2"/>
        <v>143</v>
      </c>
      <c r="C45" s="301">
        <v>27</v>
      </c>
      <c r="D45" s="302">
        <v>27</v>
      </c>
      <c r="E45" s="301">
        <v>32</v>
      </c>
      <c r="F45" s="301">
        <v>1</v>
      </c>
      <c r="G45" s="301">
        <v>0</v>
      </c>
      <c r="H45" s="303">
        <v>0</v>
      </c>
      <c r="I45" s="301">
        <v>18</v>
      </c>
      <c r="J45" s="303">
        <v>10</v>
      </c>
      <c r="K45" s="303">
        <v>0</v>
      </c>
      <c r="L45" s="303">
        <v>3</v>
      </c>
      <c r="M45" s="301">
        <v>1</v>
      </c>
      <c r="N45" s="303">
        <v>1</v>
      </c>
      <c r="O45" s="301">
        <v>2</v>
      </c>
      <c r="P45" s="304">
        <v>21</v>
      </c>
    </row>
    <row r="46" spans="1:16" ht="17.25" customHeight="1">
      <c r="A46" s="299" t="s">
        <v>96</v>
      </c>
      <c r="B46" s="300">
        <f t="shared" si="2"/>
        <v>179</v>
      </c>
      <c r="C46" s="301">
        <v>25</v>
      </c>
      <c r="D46" s="302">
        <v>21</v>
      </c>
      <c r="E46" s="301">
        <v>24</v>
      </c>
      <c r="F46" s="301">
        <v>34</v>
      </c>
      <c r="G46" s="301">
        <v>17</v>
      </c>
      <c r="H46" s="303">
        <v>0</v>
      </c>
      <c r="I46" s="301">
        <v>16</v>
      </c>
      <c r="J46" s="303">
        <v>3</v>
      </c>
      <c r="K46" s="303">
        <v>6</v>
      </c>
      <c r="L46" s="303">
        <v>2</v>
      </c>
      <c r="M46" s="301">
        <v>0</v>
      </c>
      <c r="N46" s="303">
        <v>4</v>
      </c>
      <c r="O46" s="301">
        <v>0</v>
      </c>
      <c r="P46" s="304">
        <v>27</v>
      </c>
    </row>
    <row r="47" spans="1:16" ht="17.25" customHeight="1">
      <c r="A47" s="299" t="s">
        <v>97</v>
      </c>
      <c r="B47" s="300">
        <f t="shared" si="2"/>
        <v>113</v>
      </c>
      <c r="C47" s="301">
        <v>6</v>
      </c>
      <c r="D47" s="302">
        <v>10</v>
      </c>
      <c r="E47" s="301">
        <v>8</v>
      </c>
      <c r="F47" s="301">
        <v>44</v>
      </c>
      <c r="G47" s="301">
        <v>35</v>
      </c>
      <c r="H47" s="303">
        <v>0</v>
      </c>
      <c r="I47" s="301">
        <v>1</v>
      </c>
      <c r="J47" s="303">
        <v>1</v>
      </c>
      <c r="K47" s="303">
        <v>0</v>
      </c>
      <c r="L47" s="303">
        <v>0</v>
      </c>
      <c r="M47" s="301">
        <v>0</v>
      </c>
      <c r="N47" s="303">
        <v>0</v>
      </c>
      <c r="O47" s="301">
        <v>0</v>
      </c>
      <c r="P47" s="304">
        <v>8</v>
      </c>
    </row>
    <row r="48" spans="1:16" ht="17.25" customHeight="1">
      <c r="A48" s="299" t="s">
        <v>98</v>
      </c>
      <c r="B48" s="300">
        <f t="shared" si="2"/>
        <v>58</v>
      </c>
      <c r="C48" s="301">
        <v>26</v>
      </c>
      <c r="D48" s="302">
        <v>8</v>
      </c>
      <c r="E48" s="301">
        <v>8</v>
      </c>
      <c r="F48" s="301">
        <v>10</v>
      </c>
      <c r="G48" s="301">
        <v>1</v>
      </c>
      <c r="H48" s="303">
        <v>0</v>
      </c>
      <c r="I48" s="301">
        <v>1</v>
      </c>
      <c r="J48" s="303">
        <v>2</v>
      </c>
      <c r="K48" s="303">
        <v>0</v>
      </c>
      <c r="L48" s="303">
        <v>0</v>
      </c>
      <c r="M48" s="301">
        <v>1</v>
      </c>
      <c r="N48" s="303">
        <v>0</v>
      </c>
      <c r="O48" s="301">
        <v>0</v>
      </c>
      <c r="P48" s="304">
        <v>1</v>
      </c>
    </row>
    <row r="49" spans="1:16" ht="17.25" customHeight="1">
      <c r="A49" s="299" t="s">
        <v>99</v>
      </c>
      <c r="B49" s="300">
        <f t="shared" si="2"/>
        <v>62</v>
      </c>
      <c r="C49" s="301">
        <v>10</v>
      </c>
      <c r="D49" s="302">
        <v>13</v>
      </c>
      <c r="E49" s="301">
        <v>14</v>
      </c>
      <c r="F49" s="301">
        <v>9</v>
      </c>
      <c r="G49" s="301">
        <v>1</v>
      </c>
      <c r="H49" s="303">
        <v>0</v>
      </c>
      <c r="I49" s="301">
        <v>1</v>
      </c>
      <c r="J49" s="303">
        <v>1</v>
      </c>
      <c r="K49" s="303">
        <v>0</v>
      </c>
      <c r="L49" s="303">
        <v>0</v>
      </c>
      <c r="M49" s="301">
        <v>1</v>
      </c>
      <c r="N49" s="303">
        <v>0</v>
      </c>
      <c r="O49" s="301">
        <v>1</v>
      </c>
      <c r="P49" s="304">
        <v>11</v>
      </c>
    </row>
    <row r="50" spans="1:16" ht="17.25" customHeight="1">
      <c r="A50" s="299" t="s">
        <v>100</v>
      </c>
      <c r="B50" s="300">
        <f t="shared" si="2"/>
        <v>70</v>
      </c>
      <c r="C50" s="301">
        <v>28</v>
      </c>
      <c r="D50" s="302">
        <v>7</v>
      </c>
      <c r="E50" s="301">
        <v>13</v>
      </c>
      <c r="F50" s="301">
        <v>2</v>
      </c>
      <c r="G50" s="301">
        <v>0</v>
      </c>
      <c r="H50" s="303">
        <v>10</v>
      </c>
      <c r="I50" s="301">
        <v>2</v>
      </c>
      <c r="J50" s="303">
        <v>7</v>
      </c>
      <c r="K50" s="303">
        <v>0</v>
      </c>
      <c r="L50" s="303">
        <v>1</v>
      </c>
      <c r="M50" s="301">
        <v>0</v>
      </c>
      <c r="N50" s="303">
        <v>0</v>
      </c>
      <c r="O50" s="301">
        <v>0</v>
      </c>
      <c r="P50" s="304">
        <v>0</v>
      </c>
    </row>
    <row r="51" spans="1:16" ht="17.25" customHeight="1">
      <c r="A51" s="299" t="s">
        <v>101</v>
      </c>
      <c r="B51" s="300">
        <f t="shared" si="2"/>
        <v>142</v>
      </c>
      <c r="C51" s="301">
        <v>38</v>
      </c>
      <c r="D51" s="302">
        <v>14</v>
      </c>
      <c r="E51" s="301">
        <v>25</v>
      </c>
      <c r="F51" s="301">
        <v>43</v>
      </c>
      <c r="G51" s="301">
        <v>13</v>
      </c>
      <c r="H51" s="303">
        <v>0</v>
      </c>
      <c r="I51" s="301">
        <v>2</v>
      </c>
      <c r="J51" s="303">
        <v>2</v>
      </c>
      <c r="K51" s="303">
        <v>0</v>
      </c>
      <c r="L51" s="303">
        <v>1</v>
      </c>
      <c r="M51" s="301">
        <v>1</v>
      </c>
      <c r="N51" s="303">
        <v>0</v>
      </c>
      <c r="O51" s="301">
        <v>0</v>
      </c>
      <c r="P51" s="304">
        <v>3</v>
      </c>
    </row>
    <row r="52" spans="1:16" ht="17.25" customHeight="1">
      <c r="A52" s="299" t="s">
        <v>102</v>
      </c>
      <c r="B52" s="300">
        <f t="shared" si="2"/>
        <v>190</v>
      </c>
      <c r="C52" s="301">
        <v>36</v>
      </c>
      <c r="D52" s="302">
        <v>35</v>
      </c>
      <c r="E52" s="301">
        <v>24</v>
      </c>
      <c r="F52" s="301">
        <v>43</v>
      </c>
      <c r="G52" s="301">
        <v>4</v>
      </c>
      <c r="H52" s="303">
        <v>2</v>
      </c>
      <c r="I52" s="301">
        <v>7</v>
      </c>
      <c r="J52" s="303">
        <v>1</v>
      </c>
      <c r="K52" s="303">
        <v>7</v>
      </c>
      <c r="L52" s="303">
        <v>3</v>
      </c>
      <c r="M52" s="301">
        <v>9</v>
      </c>
      <c r="N52" s="303">
        <v>0</v>
      </c>
      <c r="O52" s="301">
        <v>1</v>
      </c>
      <c r="P52" s="304">
        <v>18</v>
      </c>
    </row>
    <row r="53" spans="1:16" ht="17.25" customHeight="1">
      <c r="A53" s="299" t="s">
        <v>103</v>
      </c>
      <c r="B53" s="300">
        <f t="shared" si="2"/>
        <v>75</v>
      </c>
      <c r="C53" s="301">
        <v>37</v>
      </c>
      <c r="D53" s="302">
        <v>11</v>
      </c>
      <c r="E53" s="301">
        <v>12</v>
      </c>
      <c r="F53" s="301">
        <v>5</v>
      </c>
      <c r="G53" s="301">
        <v>0</v>
      </c>
      <c r="H53" s="303">
        <v>0</v>
      </c>
      <c r="I53" s="301">
        <v>4</v>
      </c>
      <c r="J53" s="303">
        <v>0</v>
      </c>
      <c r="K53" s="303">
        <v>0</v>
      </c>
      <c r="L53" s="303">
        <v>0</v>
      </c>
      <c r="M53" s="301">
        <v>1</v>
      </c>
      <c r="N53" s="303">
        <v>0</v>
      </c>
      <c r="O53" s="301">
        <v>0</v>
      </c>
      <c r="P53" s="304">
        <v>5</v>
      </c>
    </row>
    <row r="54" spans="1:16" ht="17.25" customHeight="1">
      <c r="A54" s="299" t="s">
        <v>104</v>
      </c>
      <c r="B54" s="300">
        <f t="shared" si="2"/>
        <v>327</v>
      </c>
      <c r="C54" s="301">
        <v>34</v>
      </c>
      <c r="D54" s="302">
        <v>98</v>
      </c>
      <c r="E54" s="301">
        <v>72</v>
      </c>
      <c r="F54" s="301">
        <v>8</v>
      </c>
      <c r="G54" s="301">
        <v>73</v>
      </c>
      <c r="H54" s="303">
        <v>2</v>
      </c>
      <c r="I54" s="301">
        <v>6</v>
      </c>
      <c r="J54" s="303">
        <v>5</v>
      </c>
      <c r="K54" s="303">
        <v>3</v>
      </c>
      <c r="L54" s="303">
        <v>2</v>
      </c>
      <c r="M54" s="301">
        <v>2</v>
      </c>
      <c r="N54" s="303">
        <v>1</v>
      </c>
      <c r="O54" s="301">
        <v>0</v>
      </c>
      <c r="P54" s="304">
        <v>21</v>
      </c>
    </row>
    <row r="55" spans="1:16" ht="17.25" customHeight="1">
      <c r="A55" s="299" t="s">
        <v>105</v>
      </c>
      <c r="B55" s="300">
        <f t="shared" si="2"/>
        <v>2649</v>
      </c>
      <c r="C55" s="301">
        <v>157</v>
      </c>
      <c r="D55" s="302">
        <v>39</v>
      </c>
      <c r="E55" s="301">
        <v>152</v>
      </c>
      <c r="F55" s="301">
        <v>876</v>
      </c>
      <c r="G55" s="301">
        <v>866</v>
      </c>
      <c r="H55" s="303">
        <v>49</v>
      </c>
      <c r="I55" s="301">
        <v>10</v>
      </c>
      <c r="J55" s="303">
        <v>136</v>
      </c>
      <c r="K55" s="303">
        <v>12</v>
      </c>
      <c r="L55" s="303">
        <v>1</v>
      </c>
      <c r="M55" s="301">
        <v>20</v>
      </c>
      <c r="N55" s="303">
        <v>66</v>
      </c>
      <c r="O55" s="301">
        <v>33</v>
      </c>
      <c r="P55" s="304">
        <v>232</v>
      </c>
    </row>
    <row r="56" spans="1:16" ht="17.25" customHeight="1" thickBot="1">
      <c r="A56" s="306" t="s">
        <v>106</v>
      </c>
      <c r="B56" s="307">
        <f t="shared" si="2"/>
        <v>21</v>
      </c>
      <c r="C56" s="308">
        <v>2</v>
      </c>
      <c r="D56" s="309">
        <v>1</v>
      </c>
      <c r="E56" s="308">
        <v>4</v>
      </c>
      <c r="F56" s="308">
        <v>13</v>
      </c>
      <c r="G56" s="308">
        <v>0</v>
      </c>
      <c r="H56" s="310">
        <v>0</v>
      </c>
      <c r="I56" s="308">
        <v>1</v>
      </c>
      <c r="J56" s="310">
        <v>0</v>
      </c>
      <c r="K56" s="310">
        <v>0</v>
      </c>
      <c r="L56" s="310">
        <v>0</v>
      </c>
      <c r="M56" s="308">
        <v>0</v>
      </c>
      <c r="N56" s="310">
        <v>0</v>
      </c>
      <c r="O56" s="308">
        <v>0</v>
      </c>
      <c r="P56" s="311">
        <v>0</v>
      </c>
    </row>
    <row r="57" spans="1:16" ht="17.25" customHeight="1">
      <c r="A57" s="390" t="s">
        <v>911</v>
      </c>
      <c r="B57" s="390"/>
      <c r="C57" s="390"/>
      <c r="D57" s="390"/>
      <c r="E57" s="390"/>
      <c r="F57" s="390"/>
      <c r="G57" s="390"/>
      <c r="H57" s="390"/>
      <c r="I57" s="390"/>
      <c r="J57" s="390"/>
      <c r="K57" s="390"/>
      <c r="L57" s="390"/>
      <c r="M57" s="390"/>
      <c r="N57" s="390"/>
      <c r="O57" s="390"/>
      <c r="P57" s="390"/>
    </row>
    <row r="58" spans="1:16" ht="17.25" customHeight="1">
      <c r="A58" s="157"/>
      <c r="B58" s="258"/>
      <c r="C58" s="258"/>
      <c r="D58" s="258"/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395"/>
      <c r="P58" s="395"/>
    </row>
    <row r="59" spans="1:16">
      <c r="A59" s="45"/>
      <c r="J59" s="3"/>
      <c r="K59" s="45"/>
    </row>
    <row r="60" spans="1:16">
      <c r="J60" s="3"/>
    </row>
    <row r="61" spans="1:16">
      <c r="J61" s="3"/>
    </row>
    <row r="62" spans="1:16">
      <c r="J62" s="3"/>
      <c r="L62" s="256"/>
    </row>
    <row r="63" spans="1:16">
      <c r="J63" s="3"/>
      <c r="L63" s="257"/>
    </row>
    <row r="64" spans="1:16">
      <c r="J64" s="3"/>
      <c r="L64" s="258"/>
    </row>
    <row r="65" spans="10:12">
      <c r="J65" s="3"/>
      <c r="L65" s="258"/>
    </row>
    <row r="66" spans="10:12">
      <c r="J66" s="3"/>
      <c r="L66" s="258"/>
    </row>
    <row r="67" spans="10:12">
      <c r="J67" s="3"/>
      <c r="L67" s="258"/>
    </row>
    <row r="68" spans="10:12">
      <c r="J68" s="3"/>
      <c r="L68" s="258"/>
    </row>
    <row r="69" spans="10:12">
      <c r="J69" s="3"/>
      <c r="L69" s="258"/>
    </row>
    <row r="70" spans="10:12">
      <c r="J70" s="3"/>
      <c r="L70" s="258"/>
    </row>
    <row r="71" spans="10:12">
      <c r="J71" s="3"/>
      <c r="L71" s="258"/>
    </row>
    <row r="72" spans="10:12">
      <c r="J72" s="3"/>
      <c r="L72" s="258"/>
    </row>
    <row r="73" spans="10:12">
      <c r="J73" s="3"/>
      <c r="L73" s="258"/>
    </row>
    <row r="74" spans="10:12">
      <c r="J74" s="3"/>
      <c r="L74" s="258"/>
    </row>
    <row r="75" spans="10:12">
      <c r="J75" s="3"/>
      <c r="L75" s="258"/>
    </row>
    <row r="76" spans="10:12">
      <c r="J76" s="3"/>
      <c r="L76" s="258"/>
    </row>
    <row r="77" spans="10:12">
      <c r="J77" s="3"/>
      <c r="L77" s="258"/>
    </row>
    <row r="78" spans="10:12">
      <c r="J78" s="3"/>
      <c r="L78" s="258"/>
    </row>
    <row r="79" spans="10:12">
      <c r="J79" s="3"/>
      <c r="L79" s="258"/>
    </row>
    <row r="80" spans="10:12">
      <c r="J80" s="3"/>
      <c r="L80" s="258"/>
    </row>
    <row r="81" spans="10:12">
      <c r="J81" s="3"/>
      <c r="L81" s="258"/>
    </row>
    <row r="82" spans="10:12">
      <c r="J82" s="3"/>
      <c r="L82" s="258"/>
    </row>
    <row r="83" spans="10:12">
      <c r="J83" s="1"/>
      <c r="L83" s="258"/>
    </row>
    <row r="84" spans="10:12">
      <c r="L84" s="258"/>
    </row>
    <row r="85" spans="10:12">
      <c r="L85" s="258"/>
    </row>
    <row r="86" spans="10:12">
      <c r="L86" s="258"/>
    </row>
    <row r="87" spans="10:12">
      <c r="L87" s="258"/>
    </row>
    <row r="88" spans="10:12">
      <c r="L88" s="258"/>
    </row>
    <row r="89" spans="10:12">
      <c r="L89" s="258"/>
    </row>
    <row r="90" spans="10:12">
      <c r="L90" s="258"/>
    </row>
    <row r="91" spans="10:12">
      <c r="L91" s="258"/>
    </row>
    <row r="92" spans="10:12">
      <c r="L92" s="258"/>
    </row>
    <row r="93" spans="10:12">
      <c r="L93" s="258"/>
    </row>
    <row r="94" spans="10:12">
      <c r="L94" s="258"/>
    </row>
    <row r="95" spans="10:12">
      <c r="L95" s="258"/>
    </row>
    <row r="96" spans="10:12">
      <c r="L96" s="258"/>
    </row>
    <row r="97" spans="12:12">
      <c r="L97" s="258"/>
    </row>
    <row r="98" spans="12:12">
      <c r="L98" s="258"/>
    </row>
    <row r="99" spans="12:12">
      <c r="L99" s="258"/>
    </row>
    <row r="100" spans="12:12">
      <c r="L100" s="258"/>
    </row>
    <row r="101" spans="12:12">
      <c r="L101" s="258"/>
    </row>
    <row r="102" spans="12:12">
      <c r="L102" s="258"/>
    </row>
    <row r="103" spans="12:12">
      <c r="L103" s="258"/>
    </row>
    <row r="104" spans="12:12">
      <c r="L104" s="258"/>
    </row>
    <row r="105" spans="12:12">
      <c r="L105" s="258"/>
    </row>
    <row r="106" spans="12:12">
      <c r="L106" s="258"/>
    </row>
    <row r="107" spans="12:12">
      <c r="L107" s="258"/>
    </row>
    <row r="108" spans="12:12">
      <c r="L108" s="258"/>
    </row>
    <row r="109" spans="12:12">
      <c r="L109" s="258"/>
    </row>
    <row r="110" spans="12:12">
      <c r="L110" s="258"/>
    </row>
    <row r="111" spans="12:12">
      <c r="L111" s="258"/>
    </row>
    <row r="112" spans="12:12">
      <c r="L112" s="258"/>
    </row>
    <row r="113" spans="12:12">
      <c r="L113" s="258"/>
    </row>
    <row r="114" spans="12:12">
      <c r="L114" s="258"/>
    </row>
    <row r="115" spans="12:12">
      <c r="L115" s="258"/>
    </row>
    <row r="116" spans="12:12">
      <c r="L116" s="258"/>
    </row>
    <row r="117" spans="12:12">
      <c r="L117" s="258"/>
    </row>
  </sheetData>
  <mergeCells count="5">
    <mergeCell ref="O58:P58"/>
    <mergeCell ref="A1:P1"/>
    <mergeCell ref="A2:N2"/>
    <mergeCell ref="A3:A4"/>
    <mergeCell ref="A57:P57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5"/>
  <sheetViews>
    <sheetView workbookViewId="0">
      <selection activeCell="J4" sqref="J4"/>
    </sheetView>
  </sheetViews>
  <sheetFormatPr defaultRowHeight="19.5" customHeight="1"/>
  <cols>
    <col min="1" max="1" width="22.125" style="46" customWidth="1"/>
    <col min="2" max="2" width="10.75" style="46" customWidth="1"/>
    <col min="3" max="3" width="22.125" style="46" customWidth="1"/>
    <col min="4" max="4" width="10.5" style="46" customWidth="1"/>
    <col min="5" max="5" width="22.125" style="46" customWidth="1"/>
    <col min="6" max="6" width="10.75" style="46" customWidth="1"/>
    <col min="7" max="7" width="22.125" style="46" customWidth="1"/>
    <col min="8" max="8" width="10.75" style="46" customWidth="1"/>
    <col min="9" max="16384" width="9" style="46"/>
  </cols>
  <sheetData>
    <row r="1" spans="1:9" ht="21" customHeight="1">
      <c r="A1" s="398" t="s">
        <v>1292</v>
      </c>
      <c r="B1" s="399"/>
      <c r="C1" s="399"/>
      <c r="D1" s="399"/>
      <c r="E1" s="399"/>
      <c r="F1" s="399"/>
      <c r="G1" s="399"/>
      <c r="H1" s="399"/>
    </row>
    <row r="2" spans="1:9" ht="19.5" customHeight="1" thickBot="1">
      <c r="C2" s="51"/>
      <c r="E2" s="51"/>
      <c r="F2" s="52"/>
      <c r="G2" s="53"/>
      <c r="H2" s="54"/>
    </row>
    <row r="3" spans="1:9" ht="19.5" customHeight="1" thickTop="1" thickBot="1">
      <c r="A3" s="312" t="s">
        <v>1104</v>
      </c>
      <c r="B3" s="313">
        <f>B4+B43+D46+F49+H23+H36+H51</f>
        <v>175014</v>
      </c>
      <c r="C3" s="314" t="s">
        <v>1293</v>
      </c>
      <c r="D3" s="315">
        <v>63</v>
      </c>
      <c r="E3" s="316" t="s">
        <v>915</v>
      </c>
      <c r="F3" s="317">
        <v>7</v>
      </c>
      <c r="G3" s="314" t="s">
        <v>916</v>
      </c>
      <c r="H3" s="318">
        <v>938</v>
      </c>
      <c r="I3" s="60"/>
    </row>
    <row r="4" spans="1:9" ht="19.5" customHeight="1" thickBot="1">
      <c r="A4" s="349" t="s">
        <v>917</v>
      </c>
      <c r="B4" s="350">
        <f>SUM(B5:B42)</f>
        <v>134500</v>
      </c>
      <c r="C4" s="321" t="s">
        <v>1294</v>
      </c>
      <c r="D4" s="322">
        <v>679</v>
      </c>
      <c r="E4" s="323" t="s">
        <v>919</v>
      </c>
      <c r="F4" s="324">
        <v>57</v>
      </c>
      <c r="G4" s="321" t="s">
        <v>920</v>
      </c>
      <c r="H4" s="325">
        <v>30</v>
      </c>
      <c r="I4" s="60"/>
    </row>
    <row r="5" spans="1:9" ht="19.5" customHeight="1">
      <c r="A5" s="319" t="s">
        <v>109</v>
      </c>
      <c r="B5" s="320">
        <v>8</v>
      </c>
      <c r="C5" s="328" t="s">
        <v>921</v>
      </c>
      <c r="D5" s="322">
        <v>956</v>
      </c>
      <c r="E5" s="323" t="s">
        <v>922</v>
      </c>
      <c r="F5" s="324">
        <v>0</v>
      </c>
      <c r="G5" s="328" t="s">
        <v>923</v>
      </c>
      <c r="H5" s="325">
        <v>19</v>
      </c>
      <c r="I5" s="60"/>
    </row>
    <row r="6" spans="1:9" ht="19.5" customHeight="1">
      <c r="A6" s="351" t="s">
        <v>256</v>
      </c>
      <c r="B6" s="320">
        <v>6</v>
      </c>
      <c r="C6" s="321" t="s">
        <v>924</v>
      </c>
      <c r="D6" s="322">
        <v>50</v>
      </c>
      <c r="E6" s="323" t="s">
        <v>925</v>
      </c>
      <c r="F6" s="324">
        <v>0</v>
      </c>
      <c r="G6" s="321" t="s">
        <v>926</v>
      </c>
      <c r="H6" s="325">
        <v>191</v>
      </c>
      <c r="I6" s="60"/>
    </row>
    <row r="7" spans="1:9" ht="19.5" customHeight="1">
      <c r="A7" s="351" t="s">
        <v>255</v>
      </c>
      <c r="B7" s="320">
        <v>402</v>
      </c>
      <c r="C7" s="321" t="s">
        <v>927</v>
      </c>
      <c r="D7" s="322">
        <v>48</v>
      </c>
      <c r="E7" s="323" t="s">
        <v>928</v>
      </c>
      <c r="F7" s="324">
        <v>5</v>
      </c>
      <c r="G7" s="328" t="s">
        <v>929</v>
      </c>
      <c r="H7" s="325">
        <v>4</v>
      </c>
      <c r="I7" s="60"/>
    </row>
    <row r="8" spans="1:9" ht="19.5" customHeight="1">
      <c r="A8" s="326" t="s">
        <v>238</v>
      </c>
      <c r="B8" s="320">
        <v>4</v>
      </c>
      <c r="C8" s="321" t="s">
        <v>930</v>
      </c>
      <c r="D8" s="322">
        <v>2</v>
      </c>
      <c r="E8" s="323" t="s">
        <v>931</v>
      </c>
      <c r="F8" s="324">
        <v>1</v>
      </c>
      <c r="G8" s="321" t="s">
        <v>932</v>
      </c>
      <c r="H8" s="325">
        <v>11</v>
      </c>
      <c r="I8" s="60"/>
    </row>
    <row r="9" spans="1:9" ht="19.5" customHeight="1">
      <c r="A9" s="326" t="s">
        <v>160</v>
      </c>
      <c r="B9" s="320">
        <v>10</v>
      </c>
      <c r="C9" s="321" t="s">
        <v>933</v>
      </c>
      <c r="D9" s="322">
        <v>106</v>
      </c>
      <c r="E9" s="323" t="s">
        <v>934</v>
      </c>
      <c r="F9" s="324">
        <v>30</v>
      </c>
      <c r="G9" s="321" t="s">
        <v>935</v>
      </c>
      <c r="H9" s="325">
        <v>19</v>
      </c>
      <c r="I9" s="60"/>
    </row>
    <row r="10" spans="1:9" ht="19.5" customHeight="1">
      <c r="A10" s="326" t="s">
        <v>239</v>
      </c>
      <c r="B10" s="320">
        <v>994</v>
      </c>
      <c r="C10" s="321" t="s">
        <v>936</v>
      </c>
      <c r="D10" s="322">
        <v>204</v>
      </c>
      <c r="E10" s="323" t="s">
        <v>1295</v>
      </c>
      <c r="F10" s="324">
        <v>0</v>
      </c>
      <c r="G10" s="321" t="s">
        <v>1296</v>
      </c>
      <c r="H10" s="325">
        <v>1</v>
      </c>
      <c r="I10" s="60"/>
    </row>
    <row r="11" spans="1:9" ht="19.5" customHeight="1">
      <c r="A11" s="326" t="s">
        <v>170</v>
      </c>
      <c r="B11" s="320">
        <v>3</v>
      </c>
      <c r="C11" s="321" t="s">
        <v>1297</v>
      </c>
      <c r="D11" s="322">
        <v>12</v>
      </c>
      <c r="E11" s="323" t="s">
        <v>1298</v>
      </c>
      <c r="F11" s="324">
        <v>0</v>
      </c>
      <c r="G11" s="321" t="s">
        <v>1299</v>
      </c>
      <c r="H11" s="325">
        <v>14</v>
      </c>
      <c r="I11" s="60"/>
    </row>
    <row r="12" spans="1:9" ht="19.5" customHeight="1">
      <c r="A12" s="326" t="s">
        <v>260</v>
      </c>
      <c r="B12" s="320">
        <v>1561</v>
      </c>
      <c r="C12" s="321" t="s">
        <v>1300</v>
      </c>
      <c r="D12" s="322">
        <v>17</v>
      </c>
      <c r="E12" s="323" t="s">
        <v>1301</v>
      </c>
      <c r="F12" s="324">
        <v>3</v>
      </c>
      <c r="G12" s="321" t="s">
        <v>1302</v>
      </c>
      <c r="H12" s="325">
        <v>29</v>
      </c>
      <c r="I12" s="60"/>
    </row>
    <row r="13" spans="1:9" ht="19.5" customHeight="1">
      <c r="A13" s="326" t="s">
        <v>1303</v>
      </c>
      <c r="B13" s="320">
        <v>1311</v>
      </c>
      <c r="C13" s="321" t="s">
        <v>1304</v>
      </c>
      <c r="D13" s="322">
        <v>0</v>
      </c>
      <c r="E13" s="323" t="s">
        <v>1305</v>
      </c>
      <c r="F13" s="324">
        <v>340</v>
      </c>
      <c r="G13" s="321" t="s">
        <v>1306</v>
      </c>
      <c r="H13" s="325">
        <v>207</v>
      </c>
      <c r="I13" s="60"/>
    </row>
    <row r="14" spans="1:9" ht="19.5" customHeight="1">
      <c r="A14" s="326" t="s">
        <v>949</v>
      </c>
      <c r="B14" s="320">
        <v>55691</v>
      </c>
      <c r="C14" s="321" t="s">
        <v>1307</v>
      </c>
      <c r="D14" s="322">
        <v>1</v>
      </c>
      <c r="E14" s="323" t="s">
        <v>1308</v>
      </c>
      <c r="F14" s="324">
        <v>26</v>
      </c>
      <c r="G14" s="321" t="s">
        <v>1309</v>
      </c>
      <c r="H14" s="325">
        <v>14</v>
      </c>
      <c r="I14" s="60"/>
    </row>
    <row r="15" spans="1:9" ht="19.5" customHeight="1">
      <c r="A15" s="326" t="s">
        <v>1310</v>
      </c>
      <c r="B15" s="320">
        <v>2</v>
      </c>
      <c r="C15" s="321" t="s">
        <v>1311</v>
      </c>
      <c r="D15" s="322">
        <v>7</v>
      </c>
      <c r="E15" s="323" t="s">
        <v>1312</v>
      </c>
      <c r="F15" s="324">
        <v>2</v>
      </c>
      <c r="G15" s="321" t="s">
        <v>1313</v>
      </c>
      <c r="H15" s="325">
        <v>6</v>
      </c>
      <c r="I15" s="60"/>
    </row>
    <row r="16" spans="1:9" ht="19.5" customHeight="1">
      <c r="A16" s="326" t="s">
        <v>834</v>
      </c>
      <c r="B16" s="320">
        <v>4</v>
      </c>
      <c r="C16" s="321" t="s">
        <v>1314</v>
      </c>
      <c r="D16" s="322">
        <v>17</v>
      </c>
      <c r="E16" s="323" t="s">
        <v>1315</v>
      </c>
      <c r="F16" s="324">
        <v>0</v>
      </c>
      <c r="G16" s="321" t="s">
        <v>1316</v>
      </c>
      <c r="H16" s="325">
        <v>0</v>
      </c>
      <c r="I16" s="60"/>
    </row>
    <row r="17" spans="1:9" ht="19.5" customHeight="1">
      <c r="A17" s="326" t="s">
        <v>1317</v>
      </c>
      <c r="B17" s="320">
        <v>3426</v>
      </c>
      <c r="C17" s="321" t="s">
        <v>1318</v>
      </c>
      <c r="D17" s="322">
        <v>0</v>
      </c>
      <c r="E17" s="323" t="s">
        <v>1319</v>
      </c>
      <c r="F17" s="324">
        <v>12</v>
      </c>
      <c r="G17" s="321" t="s">
        <v>1320</v>
      </c>
      <c r="H17" s="325">
        <v>2</v>
      </c>
      <c r="I17" s="60"/>
    </row>
    <row r="18" spans="1:9" ht="19.5" customHeight="1">
      <c r="A18" s="326" t="s">
        <v>1321</v>
      </c>
      <c r="B18" s="320">
        <v>1633</v>
      </c>
      <c r="C18" s="321" t="s">
        <v>1322</v>
      </c>
      <c r="D18" s="322">
        <v>19</v>
      </c>
      <c r="E18" s="323" t="s">
        <v>1323</v>
      </c>
      <c r="F18" s="324">
        <v>57</v>
      </c>
      <c r="G18" s="330" t="s">
        <v>1324</v>
      </c>
      <c r="H18" s="331">
        <v>1</v>
      </c>
      <c r="I18" s="60"/>
    </row>
    <row r="19" spans="1:9" ht="19.5" customHeight="1">
      <c r="A19" s="326" t="s">
        <v>1325</v>
      </c>
      <c r="B19" s="320">
        <v>624</v>
      </c>
      <c r="C19" s="321" t="s">
        <v>1326</v>
      </c>
      <c r="D19" s="322">
        <v>1</v>
      </c>
      <c r="E19" s="323" t="s">
        <v>1327</v>
      </c>
      <c r="F19" s="324">
        <v>2</v>
      </c>
      <c r="G19" s="321" t="s">
        <v>1328</v>
      </c>
      <c r="H19" s="325">
        <v>10</v>
      </c>
      <c r="I19" s="60"/>
    </row>
    <row r="20" spans="1:9" ht="19.5" customHeight="1">
      <c r="A20" s="326" t="s">
        <v>1329</v>
      </c>
      <c r="B20" s="320">
        <v>3</v>
      </c>
      <c r="C20" s="321" t="s">
        <v>1330</v>
      </c>
      <c r="D20" s="322">
        <v>160</v>
      </c>
      <c r="E20" s="323" t="s">
        <v>1331</v>
      </c>
      <c r="F20" s="324">
        <v>2</v>
      </c>
      <c r="G20" s="321" t="s">
        <v>975</v>
      </c>
      <c r="H20" s="325">
        <v>5436</v>
      </c>
      <c r="I20" s="60"/>
    </row>
    <row r="21" spans="1:9" ht="19.5" customHeight="1">
      <c r="A21" s="326" t="s">
        <v>1332</v>
      </c>
      <c r="B21" s="320">
        <v>46</v>
      </c>
      <c r="C21" s="321" t="s">
        <v>1333</v>
      </c>
      <c r="D21" s="322">
        <v>49</v>
      </c>
      <c r="E21" s="323" t="s">
        <v>1334</v>
      </c>
      <c r="F21" s="324">
        <v>2</v>
      </c>
      <c r="G21" s="321" t="s">
        <v>1335</v>
      </c>
      <c r="H21" s="325">
        <v>0</v>
      </c>
      <c r="I21" s="60"/>
    </row>
    <row r="22" spans="1:9" ht="19.5" customHeight="1" thickBot="1">
      <c r="A22" s="326" t="s">
        <v>1336</v>
      </c>
      <c r="B22" s="320">
        <v>11</v>
      </c>
      <c r="C22" s="321" t="s">
        <v>1337</v>
      </c>
      <c r="D22" s="322">
        <v>107</v>
      </c>
      <c r="E22" s="323" t="s">
        <v>1338</v>
      </c>
      <c r="F22" s="324">
        <v>8</v>
      </c>
      <c r="G22" s="352" t="s">
        <v>1339</v>
      </c>
      <c r="H22" s="339">
        <v>0</v>
      </c>
      <c r="I22" s="60"/>
    </row>
    <row r="23" spans="1:9" ht="19.5" customHeight="1" thickBot="1">
      <c r="A23" s="326" t="s">
        <v>984</v>
      </c>
      <c r="B23" s="320">
        <v>34331</v>
      </c>
      <c r="C23" s="321" t="s">
        <v>985</v>
      </c>
      <c r="D23" s="322">
        <v>55</v>
      </c>
      <c r="E23" s="323" t="s">
        <v>986</v>
      </c>
      <c r="F23" s="324">
        <v>28</v>
      </c>
      <c r="G23" s="353" t="s">
        <v>987</v>
      </c>
      <c r="H23" s="354">
        <f>SUM(H24:H35)</f>
        <v>24057</v>
      </c>
      <c r="I23" s="60"/>
    </row>
    <row r="24" spans="1:9" ht="19.5" customHeight="1">
      <c r="A24" s="326" t="s">
        <v>1340</v>
      </c>
      <c r="B24" s="320">
        <v>6</v>
      </c>
      <c r="C24" s="321" t="s">
        <v>1341</v>
      </c>
      <c r="D24" s="322">
        <v>266</v>
      </c>
      <c r="E24" s="323" t="s">
        <v>1342</v>
      </c>
      <c r="F24" s="324">
        <v>0</v>
      </c>
      <c r="G24" s="321" t="s">
        <v>1343</v>
      </c>
      <c r="H24" s="355">
        <v>984</v>
      </c>
      <c r="I24" s="60"/>
    </row>
    <row r="25" spans="1:9" ht="19.5" customHeight="1">
      <c r="A25" s="326" t="s">
        <v>1344</v>
      </c>
      <c r="B25" s="320">
        <v>1359</v>
      </c>
      <c r="C25" s="321" t="s">
        <v>1345</v>
      </c>
      <c r="D25" s="322">
        <v>773</v>
      </c>
      <c r="E25" s="323" t="s">
        <v>1346</v>
      </c>
      <c r="F25" s="324">
        <v>40</v>
      </c>
      <c r="G25" s="321" t="s">
        <v>1347</v>
      </c>
      <c r="H25" s="325">
        <v>1115</v>
      </c>
      <c r="I25" s="60"/>
    </row>
    <row r="26" spans="1:9" ht="19.5" customHeight="1">
      <c r="A26" s="326" t="s">
        <v>1348</v>
      </c>
      <c r="B26" s="320">
        <v>3</v>
      </c>
      <c r="C26" s="321" t="s">
        <v>1349</v>
      </c>
      <c r="D26" s="322">
        <v>1</v>
      </c>
      <c r="E26" s="323" t="s">
        <v>1350</v>
      </c>
      <c r="F26" s="324">
        <v>9</v>
      </c>
      <c r="G26" s="321" t="s">
        <v>1351</v>
      </c>
      <c r="H26" s="325">
        <v>12780</v>
      </c>
      <c r="I26" s="60"/>
    </row>
    <row r="27" spans="1:9" ht="19.5" customHeight="1">
      <c r="A27" s="326" t="s">
        <v>1352</v>
      </c>
      <c r="B27" s="320">
        <v>829</v>
      </c>
      <c r="C27" s="321" t="s">
        <v>1353</v>
      </c>
      <c r="D27" s="322">
        <v>222</v>
      </c>
      <c r="E27" s="323" t="s">
        <v>1354</v>
      </c>
      <c r="F27" s="324">
        <v>15</v>
      </c>
      <c r="G27" s="321" t="s">
        <v>1355</v>
      </c>
      <c r="H27" s="325">
        <v>32</v>
      </c>
      <c r="I27" s="60"/>
    </row>
    <row r="28" spans="1:9" ht="19.5" customHeight="1">
      <c r="A28" s="326" t="s">
        <v>1356</v>
      </c>
      <c r="B28" s="320">
        <v>447</v>
      </c>
      <c r="C28" s="321" t="s">
        <v>1357</v>
      </c>
      <c r="D28" s="322">
        <v>166</v>
      </c>
      <c r="E28" s="323" t="s">
        <v>1358</v>
      </c>
      <c r="F28" s="324">
        <v>3</v>
      </c>
      <c r="G28" s="321" t="s">
        <v>1359</v>
      </c>
      <c r="H28" s="325">
        <v>373</v>
      </c>
      <c r="I28" s="60"/>
    </row>
    <row r="29" spans="1:9" ht="19.5" customHeight="1">
      <c r="A29" s="326" t="s">
        <v>1360</v>
      </c>
      <c r="B29" s="320">
        <v>4</v>
      </c>
      <c r="C29" s="321" t="s">
        <v>1361</v>
      </c>
      <c r="D29" s="322">
        <v>158</v>
      </c>
      <c r="E29" s="323" t="s">
        <v>1362</v>
      </c>
      <c r="F29" s="324">
        <v>0</v>
      </c>
      <c r="G29" s="321" t="s">
        <v>1363</v>
      </c>
      <c r="H29" s="325">
        <v>61</v>
      </c>
      <c r="I29" s="60"/>
    </row>
    <row r="30" spans="1:9" ht="19.5" customHeight="1">
      <c r="A30" s="326" t="s">
        <v>1364</v>
      </c>
      <c r="B30" s="320">
        <v>3</v>
      </c>
      <c r="C30" s="321" t="s">
        <v>1365</v>
      </c>
      <c r="D30" s="322">
        <v>5</v>
      </c>
      <c r="E30" s="323" t="s">
        <v>1366</v>
      </c>
      <c r="F30" s="324">
        <v>508</v>
      </c>
      <c r="G30" s="321" t="s">
        <v>1367</v>
      </c>
      <c r="H30" s="325">
        <v>1</v>
      </c>
      <c r="I30" s="60"/>
    </row>
    <row r="31" spans="1:9" ht="19.5" customHeight="1">
      <c r="A31" s="326" t="s">
        <v>1368</v>
      </c>
      <c r="B31" s="320">
        <v>871</v>
      </c>
      <c r="C31" s="321" t="s">
        <v>1369</v>
      </c>
      <c r="D31" s="322">
        <v>0</v>
      </c>
      <c r="E31" s="323" t="s">
        <v>1370</v>
      </c>
      <c r="F31" s="324">
        <v>0</v>
      </c>
      <c r="G31" s="321" t="s">
        <v>1371</v>
      </c>
      <c r="H31" s="325">
        <v>318</v>
      </c>
      <c r="I31" s="60"/>
    </row>
    <row r="32" spans="1:9" ht="19.5" customHeight="1">
      <c r="A32" s="326" t="s">
        <v>1372</v>
      </c>
      <c r="B32" s="320">
        <v>1032</v>
      </c>
      <c r="C32" s="321" t="s">
        <v>1021</v>
      </c>
      <c r="D32" s="322">
        <v>1818</v>
      </c>
      <c r="E32" s="323" t="s">
        <v>1373</v>
      </c>
      <c r="F32" s="324">
        <v>2</v>
      </c>
      <c r="G32" s="321" t="s">
        <v>1374</v>
      </c>
      <c r="H32" s="325">
        <v>8341</v>
      </c>
      <c r="I32" s="60"/>
    </row>
    <row r="33" spans="1:9" ht="19.5" customHeight="1">
      <c r="A33" s="326" t="s">
        <v>1375</v>
      </c>
      <c r="B33" s="320">
        <v>19081</v>
      </c>
      <c r="C33" s="321" t="s">
        <v>1376</v>
      </c>
      <c r="D33" s="322">
        <v>206</v>
      </c>
      <c r="E33" s="323" t="s">
        <v>1377</v>
      </c>
      <c r="F33" s="324">
        <v>55</v>
      </c>
      <c r="G33" s="321" t="s">
        <v>1378</v>
      </c>
      <c r="H33" s="325">
        <v>1</v>
      </c>
      <c r="I33" s="60"/>
    </row>
    <row r="34" spans="1:9" ht="19.5" customHeight="1">
      <c r="A34" s="326" t="s">
        <v>1379</v>
      </c>
      <c r="B34" s="320">
        <v>0</v>
      </c>
      <c r="C34" s="321" t="s">
        <v>1380</v>
      </c>
      <c r="D34" s="322">
        <v>53</v>
      </c>
      <c r="E34" s="323" t="s">
        <v>1381</v>
      </c>
      <c r="F34" s="324">
        <v>4</v>
      </c>
      <c r="G34" s="321" t="s">
        <v>1382</v>
      </c>
      <c r="H34" s="325">
        <v>15</v>
      </c>
      <c r="I34" s="60"/>
    </row>
    <row r="35" spans="1:9" ht="19.5" customHeight="1" thickBot="1">
      <c r="A35" s="326" t="s">
        <v>1383</v>
      </c>
      <c r="B35" s="320">
        <v>222</v>
      </c>
      <c r="C35" s="321" t="s">
        <v>1384</v>
      </c>
      <c r="D35" s="322">
        <v>0</v>
      </c>
      <c r="E35" s="323" t="s">
        <v>1385</v>
      </c>
      <c r="F35" s="324">
        <v>1</v>
      </c>
      <c r="G35" s="352" t="s">
        <v>1386</v>
      </c>
      <c r="H35" s="339">
        <v>36</v>
      </c>
      <c r="I35" s="60"/>
    </row>
    <row r="36" spans="1:9" ht="19.5" customHeight="1" thickBot="1">
      <c r="A36" s="326" t="s">
        <v>1387</v>
      </c>
      <c r="B36" s="320">
        <v>13</v>
      </c>
      <c r="C36" s="321" t="s">
        <v>1388</v>
      </c>
      <c r="D36" s="322">
        <v>1</v>
      </c>
      <c r="E36" s="323" t="s">
        <v>1389</v>
      </c>
      <c r="F36" s="324">
        <v>6</v>
      </c>
      <c r="G36" s="353" t="s">
        <v>1390</v>
      </c>
      <c r="H36" s="354">
        <f>SUM(H37:H50)</f>
        <v>1134</v>
      </c>
      <c r="I36" s="60"/>
    </row>
    <row r="37" spans="1:9" ht="19.5" customHeight="1">
      <c r="A37" s="326" t="s">
        <v>1391</v>
      </c>
      <c r="B37" s="320">
        <v>262</v>
      </c>
      <c r="C37" s="321" t="s">
        <v>1392</v>
      </c>
      <c r="D37" s="322">
        <v>6</v>
      </c>
      <c r="E37" s="323" t="s">
        <v>1393</v>
      </c>
      <c r="F37" s="324">
        <v>0</v>
      </c>
      <c r="G37" s="321" t="s">
        <v>0</v>
      </c>
      <c r="H37" s="355">
        <v>854</v>
      </c>
      <c r="I37" s="60"/>
    </row>
    <row r="38" spans="1:9" ht="19.5" customHeight="1">
      <c r="A38" s="326" t="s">
        <v>1</v>
      </c>
      <c r="B38" s="320">
        <v>4343</v>
      </c>
      <c r="C38" s="321" t="s">
        <v>2</v>
      </c>
      <c r="D38" s="322">
        <v>0</v>
      </c>
      <c r="E38" s="323" t="s">
        <v>3</v>
      </c>
      <c r="F38" s="324">
        <v>0</v>
      </c>
      <c r="G38" s="321" t="s">
        <v>4</v>
      </c>
      <c r="H38" s="325">
        <v>18</v>
      </c>
      <c r="I38" s="60"/>
    </row>
    <row r="39" spans="1:9" ht="19.5" customHeight="1">
      <c r="A39" s="326" t="s">
        <v>5</v>
      </c>
      <c r="B39" s="320">
        <v>182</v>
      </c>
      <c r="C39" s="321" t="s">
        <v>6</v>
      </c>
      <c r="D39" s="322">
        <v>7</v>
      </c>
      <c r="E39" s="323" t="s">
        <v>7</v>
      </c>
      <c r="F39" s="324">
        <v>143</v>
      </c>
      <c r="G39" s="321" t="s">
        <v>8</v>
      </c>
      <c r="H39" s="325">
        <v>0</v>
      </c>
      <c r="I39" s="60"/>
    </row>
    <row r="40" spans="1:9" ht="19.5" customHeight="1">
      <c r="A40" s="326" t="s">
        <v>9</v>
      </c>
      <c r="B40" s="320">
        <v>5767</v>
      </c>
      <c r="C40" s="321" t="s">
        <v>10</v>
      </c>
      <c r="D40" s="322">
        <v>5</v>
      </c>
      <c r="E40" s="323" t="s">
        <v>11</v>
      </c>
      <c r="F40" s="324">
        <v>2</v>
      </c>
      <c r="G40" s="321" t="s">
        <v>12</v>
      </c>
      <c r="H40" s="325">
        <v>2</v>
      </c>
      <c r="I40" s="60"/>
    </row>
    <row r="41" spans="1:9" ht="19.5" customHeight="1">
      <c r="A41" s="326" t="s">
        <v>13</v>
      </c>
      <c r="B41" s="320">
        <v>0</v>
      </c>
      <c r="C41" s="321" t="s">
        <v>14</v>
      </c>
      <c r="D41" s="322">
        <v>13</v>
      </c>
      <c r="E41" s="323" t="s">
        <v>15</v>
      </c>
      <c r="F41" s="324">
        <v>35</v>
      </c>
      <c r="G41" s="333" t="s">
        <v>16</v>
      </c>
      <c r="H41" s="325">
        <v>7</v>
      </c>
      <c r="I41" s="60"/>
    </row>
    <row r="42" spans="1:9" ht="19.5" customHeight="1" thickBot="1">
      <c r="A42" s="356" t="s">
        <v>17</v>
      </c>
      <c r="B42" s="357">
        <v>6</v>
      </c>
      <c r="C42" s="321" t="s">
        <v>18</v>
      </c>
      <c r="D42" s="322">
        <v>5</v>
      </c>
      <c r="E42" s="323" t="s">
        <v>19</v>
      </c>
      <c r="F42" s="324">
        <v>34</v>
      </c>
      <c r="G42" s="321" t="s">
        <v>20</v>
      </c>
      <c r="H42" s="325">
        <v>240</v>
      </c>
      <c r="I42" s="60"/>
    </row>
    <row r="43" spans="1:9" ht="19.5" customHeight="1" thickBot="1">
      <c r="A43" s="349" t="s">
        <v>21</v>
      </c>
      <c r="B43" s="350">
        <f>SUM(B44:B52)+SUM(D3:D45)</f>
        <v>6565</v>
      </c>
      <c r="C43" s="321" t="s">
        <v>1291</v>
      </c>
      <c r="D43" s="322">
        <v>8</v>
      </c>
      <c r="E43" s="334" t="s">
        <v>1066</v>
      </c>
      <c r="F43" s="324">
        <v>50</v>
      </c>
      <c r="G43" s="321" t="s">
        <v>1067</v>
      </c>
      <c r="H43" s="325">
        <v>0</v>
      </c>
      <c r="I43" s="60"/>
    </row>
    <row r="44" spans="1:9" ht="19.5" customHeight="1">
      <c r="A44" s="326" t="s">
        <v>1068</v>
      </c>
      <c r="B44" s="320">
        <v>3</v>
      </c>
      <c r="C44" s="321" t="s">
        <v>1069</v>
      </c>
      <c r="D44" s="322">
        <v>2</v>
      </c>
      <c r="E44" s="323" t="s">
        <v>1070</v>
      </c>
      <c r="F44" s="324">
        <v>66</v>
      </c>
      <c r="G44" s="321" t="s">
        <v>1071</v>
      </c>
      <c r="H44" s="325">
        <v>0</v>
      </c>
      <c r="I44" s="60"/>
    </row>
    <row r="45" spans="1:9" ht="19.5" customHeight="1" thickBot="1">
      <c r="A45" s="326" t="s">
        <v>1072</v>
      </c>
      <c r="B45" s="320">
        <v>64</v>
      </c>
      <c r="C45" s="352" t="s">
        <v>1073</v>
      </c>
      <c r="D45" s="358">
        <v>0</v>
      </c>
      <c r="E45" s="323" t="s">
        <v>1074</v>
      </c>
      <c r="F45" s="324">
        <v>4</v>
      </c>
      <c r="G45" s="321" t="s">
        <v>1075</v>
      </c>
      <c r="H45" s="325">
        <v>3</v>
      </c>
      <c r="I45" s="60"/>
    </row>
    <row r="46" spans="1:9" ht="19.5" customHeight="1" thickBot="1">
      <c r="A46" s="326" t="s">
        <v>1076</v>
      </c>
      <c r="B46" s="320">
        <v>59</v>
      </c>
      <c r="C46" s="353" t="s">
        <v>1077</v>
      </c>
      <c r="D46" s="350">
        <f>SUM(D47:D52)+SUM(F3:F48)</f>
        <v>1649</v>
      </c>
      <c r="E46" s="323" t="s">
        <v>22</v>
      </c>
      <c r="F46" s="324">
        <v>12</v>
      </c>
      <c r="G46" s="321" t="s">
        <v>23</v>
      </c>
      <c r="H46" s="325">
        <v>1</v>
      </c>
      <c r="I46" s="60"/>
    </row>
    <row r="47" spans="1:9" ht="19.5" customHeight="1">
      <c r="A47" s="326" t="s">
        <v>24</v>
      </c>
      <c r="B47" s="320">
        <v>34</v>
      </c>
      <c r="C47" s="321" t="s">
        <v>25</v>
      </c>
      <c r="D47" s="337">
        <v>30</v>
      </c>
      <c r="E47" s="323" t="s">
        <v>26</v>
      </c>
      <c r="F47" s="324">
        <v>7</v>
      </c>
      <c r="G47" s="335" t="s">
        <v>27</v>
      </c>
      <c r="H47" s="325">
        <v>1</v>
      </c>
      <c r="I47" s="60"/>
    </row>
    <row r="48" spans="1:9" ht="19.5" customHeight="1" thickBot="1">
      <c r="A48" s="326" t="s">
        <v>28</v>
      </c>
      <c r="B48" s="320">
        <v>27</v>
      </c>
      <c r="C48" s="321" t="s">
        <v>29</v>
      </c>
      <c r="D48" s="322">
        <v>0</v>
      </c>
      <c r="E48" s="359" t="s">
        <v>30</v>
      </c>
      <c r="F48" s="360">
        <v>4</v>
      </c>
      <c r="G48" s="336" t="s">
        <v>31</v>
      </c>
      <c r="H48" s="325">
        <v>0</v>
      </c>
      <c r="I48" s="60"/>
    </row>
    <row r="49" spans="1:9" ht="19.5" customHeight="1" thickBot="1">
      <c r="A49" s="326" t="s">
        <v>32</v>
      </c>
      <c r="B49" s="320">
        <v>14</v>
      </c>
      <c r="C49" s="321" t="s">
        <v>33</v>
      </c>
      <c r="D49" s="324">
        <v>0</v>
      </c>
      <c r="E49" s="353" t="s">
        <v>1090</v>
      </c>
      <c r="F49" s="350">
        <f>SUM(F50:F52)+SUM(H3:H22)</f>
        <v>6942</v>
      </c>
      <c r="G49" s="338" t="s">
        <v>34</v>
      </c>
      <c r="H49" s="339">
        <v>7</v>
      </c>
      <c r="I49" s="60"/>
    </row>
    <row r="50" spans="1:9" ht="19.5" customHeight="1" thickBot="1">
      <c r="A50" s="326" t="s">
        <v>35</v>
      </c>
      <c r="B50" s="320">
        <v>17</v>
      </c>
      <c r="C50" s="321" t="s">
        <v>36</v>
      </c>
      <c r="D50" s="322">
        <v>36</v>
      </c>
      <c r="E50" s="323" t="s">
        <v>37</v>
      </c>
      <c r="F50" s="361">
        <v>1</v>
      </c>
      <c r="G50" s="364" t="s">
        <v>38</v>
      </c>
      <c r="H50" s="365">
        <v>1</v>
      </c>
      <c r="I50" s="60"/>
    </row>
    <row r="51" spans="1:9" ht="19.5" customHeight="1" thickBot="1">
      <c r="A51" s="326" t="s">
        <v>39</v>
      </c>
      <c r="B51" s="320">
        <v>72</v>
      </c>
      <c r="C51" s="321" t="s">
        <v>1097</v>
      </c>
      <c r="D51" s="337">
        <v>1</v>
      </c>
      <c r="E51" s="323" t="s">
        <v>1098</v>
      </c>
      <c r="F51" s="324">
        <v>8</v>
      </c>
      <c r="G51" s="353" t="s">
        <v>1095</v>
      </c>
      <c r="H51" s="354">
        <v>167</v>
      </c>
      <c r="I51" s="60"/>
    </row>
    <row r="52" spans="1:9" ht="19.5" customHeight="1" thickBot="1">
      <c r="A52" s="363" t="s">
        <v>40</v>
      </c>
      <c r="B52" s="341">
        <v>7</v>
      </c>
      <c r="C52" s="342" t="s">
        <v>41</v>
      </c>
      <c r="D52" s="343">
        <v>0</v>
      </c>
      <c r="E52" s="344" t="s">
        <v>42</v>
      </c>
      <c r="F52" s="345">
        <v>1</v>
      </c>
      <c r="G52" s="346"/>
      <c r="H52" s="347"/>
      <c r="I52" s="60"/>
    </row>
    <row r="53" spans="1:9" ht="16.5" customHeight="1" thickTop="1">
      <c r="A53" s="82"/>
      <c r="B53" s="83"/>
      <c r="C53" s="82"/>
      <c r="D53" s="83"/>
      <c r="E53" s="82"/>
      <c r="F53" s="83"/>
      <c r="G53" s="394" t="s">
        <v>1102</v>
      </c>
      <c r="H53" s="394"/>
      <c r="I53" s="60"/>
    </row>
    <row r="54" spans="1:9" ht="19.5" customHeight="1">
      <c r="A54" s="82"/>
      <c r="B54" s="83"/>
      <c r="C54" s="82"/>
      <c r="D54" s="83"/>
      <c r="E54" s="82"/>
      <c r="F54" s="83"/>
      <c r="G54" s="51"/>
      <c r="H54" s="83"/>
      <c r="I54" s="60"/>
    </row>
    <row r="55" spans="1:9" ht="19.5" customHeight="1">
      <c r="A55" s="82"/>
      <c r="B55" s="83"/>
      <c r="C55" s="51"/>
      <c r="D55" s="83"/>
      <c r="E55" s="82"/>
      <c r="F55" s="83"/>
      <c r="I55" s="60"/>
    </row>
  </sheetData>
  <mergeCells count="2">
    <mergeCell ref="A1:H1"/>
    <mergeCell ref="G53:H53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17"/>
  <sheetViews>
    <sheetView workbookViewId="0">
      <selection activeCell="A69" sqref="A69"/>
    </sheetView>
  </sheetViews>
  <sheetFormatPr defaultRowHeight="13.5"/>
  <cols>
    <col min="1" max="1" width="10.5" customWidth="1"/>
    <col min="2" max="2" width="7.75" customWidth="1"/>
    <col min="3" max="6" width="7.125" customWidth="1"/>
    <col min="7" max="13" width="7.25" customWidth="1"/>
    <col min="14" max="14" width="7.125" customWidth="1"/>
    <col min="15" max="15" width="7.25" customWidth="1"/>
    <col min="17" max="17" width="5.375" customWidth="1"/>
  </cols>
  <sheetData>
    <row r="1" spans="1:18" ht="21" customHeight="1">
      <c r="A1" s="400" t="s">
        <v>1105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R1" s="46"/>
    </row>
    <row r="2" spans="1:18" ht="17.25" customHeight="1" thickBo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261" t="s">
        <v>296</v>
      </c>
      <c r="P2" s="262" t="s">
        <v>1103</v>
      </c>
    </row>
    <row r="3" spans="1:18" ht="14.25" customHeight="1">
      <c r="A3" s="388"/>
      <c r="B3" s="263" t="s">
        <v>297</v>
      </c>
      <c r="C3" s="264"/>
      <c r="D3" s="348" t="s">
        <v>844</v>
      </c>
      <c r="E3" s="265"/>
      <c r="F3" s="264"/>
      <c r="G3" s="265"/>
      <c r="H3" s="265"/>
      <c r="I3" s="264"/>
      <c r="J3" s="265"/>
      <c r="K3" s="265"/>
      <c r="L3" s="265"/>
      <c r="M3" s="265"/>
      <c r="N3" s="265"/>
      <c r="O3" s="264"/>
      <c r="P3" s="266" t="s">
        <v>845</v>
      </c>
    </row>
    <row r="4" spans="1:18" ht="14.25" thickBot="1">
      <c r="A4" s="389"/>
      <c r="B4" s="267" t="s">
        <v>299</v>
      </c>
      <c r="C4" s="268" t="s">
        <v>300</v>
      </c>
      <c r="D4" s="269" t="s">
        <v>846</v>
      </c>
      <c r="E4" s="269" t="s">
        <v>1106</v>
      </c>
      <c r="F4" s="268" t="s">
        <v>1107</v>
      </c>
      <c r="G4" s="269" t="s">
        <v>1108</v>
      </c>
      <c r="H4" s="269" t="s">
        <v>1109</v>
      </c>
      <c r="I4" s="268" t="s">
        <v>1110</v>
      </c>
      <c r="J4" s="269" t="s">
        <v>1111</v>
      </c>
      <c r="K4" s="269" t="s">
        <v>1112</v>
      </c>
      <c r="L4" s="269" t="s">
        <v>1113</v>
      </c>
      <c r="M4" s="271" t="s">
        <v>1114</v>
      </c>
      <c r="N4" s="270" t="s">
        <v>1115</v>
      </c>
      <c r="O4" s="269" t="s">
        <v>1116</v>
      </c>
      <c r="P4" s="272" t="s">
        <v>1117</v>
      </c>
    </row>
    <row r="5" spans="1:18" ht="17.25" customHeight="1" thickBot="1">
      <c r="A5" s="273" t="s">
        <v>1118</v>
      </c>
      <c r="B5" s="274">
        <f>B6+SUM(B25:B56)</f>
        <v>175981</v>
      </c>
      <c r="C5" s="275">
        <f t="shared" ref="C5:P5" si="0">C6+SUM(C25:C56)</f>
        <v>53753</v>
      </c>
      <c r="D5" s="275">
        <f t="shared" si="0"/>
        <v>34943</v>
      </c>
      <c r="E5" s="275">
        <f t="shared" si="0"/>
        <v>19334</v>
      </c>
      <c r="F5" s="275">
        <f t="shared" si="0"/>
        <v>13974</v>
      </c>
      <c r="G5" s="275">
        <f t="shared" si="0"/>
        <v>8723</v>
      </c>
      <c r="H5" s="275">
        <f>H6+SUM(H25:H56)</f>
        <v>5781</v>
      </c>
      <c r="I5" s="275">
        <f t="shared" si="0"/>
        <v>5521</v>
      </c>
      <c r="J5" s="275">
        <f t="shared" si="0"/>
        <v>4455</v>
      </c>
      <c r="K5" s="275">
        <f t="shared" si="0"/>
        <v>3403</v>
      </c>
      <c r="L5" s="275">
        <f t="shared" si="0"/>
        <v>1883</v>
      </c>
      <c r="M5" s="275">
        <f>M6+SUM(M25:M56)</f>
        <v>1691</v>
      </c>
      <c r="N5" s="275">
        <f t="shared" si="0"/>
        <v>1590</v>
      </c>
      <c r="O5" s="275">
        <f t="shared" si="0"/>
        <v>1377</v>
      </c>
      <c r="P5" s="276">
        <f t="shared" si="0"/>
        <v>19553</v>
      </c>
    </row>
    <row r="6" spans="1:18" ht="17.25" customHeight="1" thickBot="1">
      <c r="A6" s="277" t="s">
        <v>1119</v>
      </c>
      <c r="B6" s="274">
        <f t="shared" ref="B6:P6" si="1">SUM(B7:B24)</f>
        <v>78757</v>
      </c>
      <c r="C6" s="275">
        <f t="shared" si="1"/>
        <v>31611</v>
      </c>
      <c r="D6" s="275">
        <f t="shared" si="1"/>
        <v>16152</v>
      </c>
      <c r="E6" s="275">
        <f t="shared" si="1"/>
        <v>7359</v>
      </c>
      <c r="F6" s="275">
        <f t="shared" si="1"/>
        <v>3827</v>
      </c>
      <c r="G6" s="275">
        <f t="shared" si="1"/>
        <v>1728</v>
      </c>
      <c r="H6" s="275">
        <f>SUM(H7:H24)</f>
        <v>1804</v>
      </c>
      <c r="I6" s="275">
        <f t="shared" si="1"/>
        <v>2655</v>
      </c>
      <c r="J6" s="275">
        <f t="shared" si="1"/>
        <v>1551</v>
      </c>
      <c r="K6" s="275">
        <f t="shared" si="1"/>
        <v>1363</v>
      </c>
      <c r="L6" s="275">
        <f t="shared" si="1"/>
        <v>986</v>
      </c>
      <c r="M6" s="275">
        <f>SUM(M7:M24)</f>
        <v>736</v>
      </c>
      <c r="N6" s="275">
        <f t="shared" si="1"/>
        <v>365</v>
      </c>
      <c r="O6" s="275">
        <f t="shared" si="1"/>
        <v>97</v>
      </c>
      <c r="P6" s="276">
        <f t="shared" si="1"/>
        <v>8523</v>
      </c>
    </row>
    <row r="7" spans="1:18" ht="17.25" customHeight="1">
      <c r="A7" s="278" t="s">
        <v>1120</v>
      </c>
      <c r="B7" s="279">
        <f t="shared" ref="B7:B56" si="2">SUM(C7:P7)</f>
        <v>9716</v>
      </c>
      <c r="C7" s="280">
        <v>2852</v>
      </c>
      <c r="D7" s="281">
        <v>1939</v>
      </c>
      <c r="E7" s="281">
        <v>1011</v>
      </c>
      <c r="F7" s="281">
        <v>1624</v>
      </c>
      <c r="G7" s="281">
        <v>543</v>
      </c>
      <c r="H7" s="280">
        <v>112</v>
      </c>
      <c r="I7" s="281">
        <v>130</v>
      </c>
      <c r="J7" s="280">
        <v>129</v>
      </c>
      <c r="K7" s="280">
        <v>249</v>
      </c>
      <c r="L7" s="280">
        <v>43</v>
      </c>
      <c r="M7" s="281">
        <v>86</v>
      </c>
      <c r="N7" s="280">
        <v>2</v>
      </c>
      <c r="O7" s="281">
        <v>0</v>
      </c>
      <c r="P7" s="282">
        <v>996</v>
      </c>
    </row>
    <row r="8" spans="1:18" ht="17.25" customHeight="1">
      <c r="A8" s="283" t="s">
        <v>1121</v>
      </c>
      <c r="B8" s="284">
        <f t="shared" si="2"/>
        <v>4917</v>
      </c>
      <c r="C8" s="285">
        <v>2176</v>
      </c>
      <c r="D8" s="286">
        <v>1190</v>
      </c>
      <c r="E8" s="286">
        <v>412</v>
      </c>
      <c r="F8" s="286">
        <v>82</v>
      </c>
      <c r="G8" s="286">
        <v>37</v>
      </c>
      <c r="H8" s="285">
        <v>34</v>
      </c>
      <c r="I8" s="286">
        <v>157</v>
      </c>
      <c r="J8" s="285">
        <v>78</v>
      </c>
      <c r="K8" s="285">
        <v>86</v>
      </c>
      <c r="L8" s="285">
        <v>53</v>
      </c>
      <c r="M8" s="286">
        <v>63</v>
      </c>
      <c r="N8" s="285">
        <v>15</v>
      </c>
      <c r="O8" s="286">
        <v>2</v>
      </c>
      <c r="P8" s="287">
        <v>532</v>
      </c>
    </row>
    <row r="9" spans="1:18" ht="17.25" customHeight="1">
      <c r="A9" s="283" t="s">
        <v>1122</v>
      </c>
      <c r="B9" s="284">
        <f t="shared" si="2"/>
        <v>3158</v>
      </c>
      <c r="C9" s="285">
        <v>1571</v>
      </c>
      <c r="D9" s="286">
        <v>713</v>
      </c>
      <c r="E9" s="286">
        <v>198</v>
      </c>
      <c r="F9" s="286">
        <v>24</v>
      </c>
      <c r="G9" s="286">
        <v>44</v>
      </c>
      <c r="H9" s="285">
        <v>7</v>
      </c>
      <c r="I9" s="286">
        <v>110</v>
      </c>
      <c r="J9" s="285">
        <v>61</v>
      </c>
      <c r="K9" s="285">
        <v>33</v>
      </c>
      <c r="L9" s="285">
        <v>55</v>
      </c>
      <c r="M9" s="286">
        <v>18</v>
      </c>
      <c r="N9" s="285">
        <v>1</v>
      </c>
      <c r="O9" s="286">
        <v>0</v>
      </c>
      <c r="P9" s="287">
        <v>323</v>
      </c>
    </row>
    <row r="10" spans="1:18" ht="17.25" customHeight="1">
      <c r="A10" s="283" t="s">
        <v>1123</v>
      </c>
      <c r="B10" s="284">
        <f t="shared" si="2"/>
        <v>15854</v>
      </c>
      <c r="C10" s="285">
        <v>8328</v>
      </c>
      <c r="D10" s="286">
        <v>2834</v>
      </c>
      <c r="E10" s="286">
        <v>968</v>
      </c>
      <c r="F10" s="286">
        <v>148</v>
      </c>
      <c r="G10" s="286">
        <v>42</v>
      </c>
      <c r="H10" s="285">
        <v>26</v>
      </c>
      <c r="I10" s="286">
        <v>847</v>
      </c>
      <c r="J10" s="285">
        <v>277</v>
      </c>
      <c r="K10" s="285">
        <v>332</v>
      </c>
      <c r="L10" s="285">
        <v>406</v>
      </c>
      <c r="M10" s="286">
        <v>49</v>
      </c>
      <c r="N10" s="285">
        <v>24</v>
      </c>
      <c r="O10" s="286">
        <v>2</v>
      </c>
      <c r="P10" s="287">
        <v>1571</v>
      </c>
    </row>
    <row r="11" spans="1:18" ht="17.25" customHeight="1">
      <c r="A11" s="283" t="s">
        <v>1124</v>
      </c>
      <c r="B11" s="284">
        <f t="shared" si="2"/>
        <v>7550</v>
      </c>
      <c r="C11" s="285">
        <v>3199</v>
      </c>
      <c r="D11" s="286">
        <v>1995</v>
      </c>
      <c r="E11" s="286">
        <v>1132</v>
      </c>
      <c r="F11" s="286">
        <v>30</v>
      </c>
      <c r="G11" s="286">
        <v>62</v>
      </c>
      <c r="H11" s="285">
        <v>37</v>
      </c>
      <c r="I11" s="286">
        <v>113</v>
      </c>
      <c r="J11" s="285">
        <v>264</v>
      </c>
      <c r="K11" s="285">
        <v>72</v>
      </c>
      <c r="L11" s="285">
        <v>47</v>
      </c>
      <c r="M11" s="286">
        <v>71</v>
      </c>
      <c r="N11" s="285">
        <v>6</v>
      </c>
      <c r="O11" s="286">
        <v>3</v>
      </c>
      <c r="P11" s="287">
        <v>519</v>
      </c>
    </row>
    <row r="12" spans="1:18" ht="17.25" customHeight="1">
      <c r="A12" s="283" t="s">
        <v>1125</v>
      </c>
      <c r="B12" s="284">
        <f t="shared" si="2"/>
        <v>2266</v>
      </c>
      <c r="C12" s="285">
        <v>827</v>
      </c>
      <c r="D12" s="286">
        <v>592</v>
      </c>
      <c r="E12" s="286">
        <v>280</v>
      </c>
      <c r="F12" s="286">
        <v>75</v>
      </c>
      <c r="G12" s="286">
        <v>27</v>
      </c>
      <c r="H12" s="285">
        <v>50</v>
      </c>
      <c r="I12" s="286">
        <v>75</v>
      </c>
      <c r="J12" s="285">
        <v>62</v>
      </c>
      <c r="K12" s="285">
        <v>16</v>
      </c>
      <c r="L12" s="285">
        <v>23</v>
      </c>
      <c r="M12" s="286">
        <v>24</v>
      </c>
      <c r="N12" s="285">
        <v>1</v>
      </c>
      <c r="O12" s="286">
        <v>1</v>
      </c>
      <c r="P12" s="287">
        <v>213</v>
      </c>
    </row>
    <row r="13" spans="1:18" ht="17.25" customHeight="1">
      <c r="A13" s="283" t="s">
        <v>1126</v>
      </c>
      <c r="B13" s="284">
        <f t="shared" si="2"/>
        <v>4075</v>
      </c>
      <c r="C13" s="285">
        <v>2103</v>
      </c>
      <c r="D13" s="286">
        <v>770</v>
      </c>
      <c r="E13" s="286">
        <v>338</v>
      </c>
      <c r="F13" s="286">
        <v>45</v>
      </c>
      <c r="G13" s="286">
        <v>6</v>
      </c>
      <c r="H13" s="285">
        <v>63</v>
      </c>
      <c r="I13" s="286">
        <v>88</v>
      </c>
      <c r="J13" s="285">
        <v>56</v>
      </c>
      <c r="K13" s="285">
        <v>136</v>
      </c>
      <c r="L13" s="285">
        <v>25</v>
      </c>
      <c r="M13" s="286">
        <v>51</v>
      </c>
      <c r="N13" s="285">
        <v>12</v>
      </c>
      <c r="O13" s="286">
        <v>10</v>
      </c>
      <c r="P13" s="287">
        <v>372</v>
      </c>
    </row>
    <row r="14" spans="1:18" ht="17.25" customHeight="1">
      <c r="A14" s="283" t="s">
        <v>1127</v>
      </c>
      <c r="B14" s="284">
        <f t="shared" si="2"/>
        <v>2272</v>
      </c>
      <c r="C14" s="285">
        <v>860</v>
      </c>
      <c r="D14" s="286">
        <v>499</v>
      </c>
      <c r="E14" s="286">
        <v>296</v>
      </c>
      <c r="F14" s="286">
        <v>24</v>
      </c>
      <c r="G14" s="286">
        <v>42</v>
      </c>
      <c r="H14" s="285">
        <v>67</v>
      </c>
      <c r="I14" s="286">
        <v>73</v>
      </c>
      <c r="J14" s="285">
        <v>64</v>
      </c>
      <c r="K14" s="285">
        <v>3</v>
      </c>
      <c r="L14" s="285">
        <v>20</v>
      </c>
      <c r="M14" s="286">
        <v>17</v>
      </c>
      <c r="N14" s="285">
        <v>73</v>
      </c>
      <c r="O14" s="286">
        <v>5</v>
      </c>
      <c r="P14" s="287">
        <v>229</v>
      </c>
    </row>
    <row r="15" spans="1:18" ht="17.25" customHeight="1">
      <c r="A15" s="283" t="s">
        <v>1128</v>
      </c>
      <c r="B15" s="284">
        <f t="shared" si="2"/>
        <v>3801</v>
      </c>
      <c r="C15" s="285">
        <v>1581</v>
      </c>
      <c r="D15" s="286">
        <v>737</v>
      </c>
      <c r="E15" s="286">
        <v>355</v>
      </c>
      <c r="F15" s="286">
        <v>450</v>
      </c>
      <c r="G15" s="286">
        <v>164</v>
      </c>
      <c r="H15" s="285">
        <v>12</v>
      </c>
      <c r="I15" s="286">
        <v>94</v>
      </c>
      <c r="J15" s="285">
        <v>65</v>
      </c>
      <c r="K15" s="285">
        <v>40</v>
      </c>
      <c r="L15" s="285">
        <v>26</v>
      </c>
      <c r="M15" s="286">
        <v>32</v>
      </c>
      <c r="N15" s="285">
        <v>3</v>
      </c>
      <c r="O15" s="286">
        <v>1</v>
      </c>
      <c r="P15" s="287">
        <v>241</v>
      </c>
    </row>
    <row r="16" spans="1:18" ht="17.25" customHeight="1">
      <c r="A16" s="283" t="s">
        <v>1129</v>
      </c>
      <c r="B16" s="284">
        <f t="shared" si="2"/>
        <v>2727</v>
      </c>
      <c r="C16" s="285">
        <v>691</v>
      </c>
      <c r="D16" s="286">
        <v>484</v>
      </c>
      <c r="E16" s="286">
        <v>211</v>
      </c>
      <c r="F16" s="286">
        <v>282</v>
      </c>
      <c r="G16" s="286">
        <v>441</v>
      </c>
      <c r="H16" s="285">
        <v>107</v>
      </c>
      <c r="I16" s="286">
        <v>108</v>
      </c>
      <c r="J16" s="285">
        <v>61</v>
      </c>
      <c r="K16" s="285">
        <v>22</v>
      </c>
      <c r="L16" s="285">
        <v>20</v>
      </c>
      <c r="M16" s="286">
        <v>40</v>
      </c>
      <c r="N16" s="285">
        <v>1</v>
      </c>
      <c r="O16" s="286">
        <v>1</v>
      </c>
      <c r="P16" s="287">
        <v>258</v>
      </c>
    </row>
    <row r="17" spans="1:16" ht="17.25" customHeight="1">
      <c r="A17" s="283" t="s">
        <v>1130</v>
      </c>
      <c r="B17" s="284">
        <f t="shared" si="2"/>
        <v>5415</v>
      </c>
      <c r="C17" s="285">
        <v>1593</v>
      </c>
      <c r="D17" s="286">
        <v>1269</v>
      </c>
      <c r="E17" s="286">
        <v>522</v>
      </c>
      <c r="F17" s="286">
        <v>185</v>
      </c>
      <c r="G17" s="286">
        <v>52</v>
      </c>
      <c r="H17" s="285">
        <v>105</v>
      </c>
      <c r="I17" s="286">
        <v>268</v>
      </c>
      <c r="J17" s="285">
        <v>112</v>
      </c>
      <c r="K17" s="285">
        <v>89</v>
      </c>
      <c r="L17" s="285">
        <v>94</v>
      </c>
      <c r="M17" s="286">
        <v>69</v>
      </c>
      <c r="N17" s="285">
        <v>1</v>
      </c>
      <c r="O17" s="286">
        <v>4</v>
      </c>
      <c r="P17" s="287">
        <v>1052</v>
      </c>
    </row>
    <row r="18" spans="1:16" ht="17.25" customHeight="1">
      <c r="A18" s="283" t="s">
        <v>1131</v>
      </c>
      <c r="B18" s="284">
        <f t="shared" si="2"/>
        <v>2471</v>
      </c>
      <c r="C18" s="285">
        <v>957</v>
      </c>
      <c r="D18" s="286">
        <v>416</v>
      </c>
      <c r="E18" s="286">
        <v>357</v>
      </c>
      <c r="F18" s="286">
        <v>208</v>
      </c>
      <c r="G18" s="286">
        <v>52</v>
      </c>
      <c r="H18" s="285">
        <v>29</v>
      </c>
      <c r="I18" s="286">
        <v>58</v>
      </c>
      <c r="J18" s="285">
        <v>48</v>
      </c>
      <c r="K18" s="285">
        <v>38</v>
      </c>
      <c r="L18" s="285">
        <v>16</v>
      </c>
      <c r="M18" s="286">
        <v>40</v>
      </c>
      <c r="N18" s="285">
        <v>4</v>
      </c>
      <c r="O18" s="286">
        <v>5</v>
      </c>
      <c r="P18" s="287">
        <v>243</v>
      </c>
    </row>
    <row r="19" spans="1:16" ht="17.25" customHeight="1">
      <c r="A19" s="283" t="s">
        <v>1132</v>
      </c>
      <c r="B19" s="284">
        <f t="shared" si="2"/>
        <v>3632</v>
      </c>
      <c r="C19" s="285">
        <v>1158</v>
      </c>
      <c r="D19" s="286">
        <v>954</v>
      </c>
      <c r="E19" s="286">
        <v>207</v>
      </c>
      <c r="F19" s="286">
        <v>55</v>
      </c>
      <c r="G19" s="286">
        <v>35</v>
      </c>
      <c r="H19" s="285">
        <v>15</v>
      </c>
      <c r="I19" s="286">
        <v>224</v>
      </c>
      <c r="J19" s="285">
        <v>79</v>
      </c>
      <c r="K19" s="285">
        <v>51</v>
      </c>
      <c r="L19" s="285">
        <v>77</v>
      </c>
      <c r="M19" s="286">
        <v>55</v>
      </c>
      <c r="N19" s="285">
        <v>0</v>
      </c>
      <c r="O19" s="286">
        <v>2</v>
      </c>
      <c r="P19" s="287">
        <v>720</v>
      </c>
    </row>
    <row r="20" spans="1:16" ht="17.25" customHeight="1">
      <c r="A20" s="283" t="s">
        <v>1133</v>
      </c>
      <c r="B20" s="284">
        <f t="shared" si="2"/>
        <v>2761</v>
      </c>
      <c r="C20" s="285">
        <v>543</v>
      </c>
      <c r="D20" s="286">
        <v>564</v>
      </c>
      <c r="E20" s="286">
        <v>338</v>
      </c>
      <c r="F20" s="286">
        <v>250</v>
      </c>
      <c r="G20" s="286">
        <v>25</v>
      </c>
      <c r="H20" s="285">
        <v>54</v>
      </c>
      <c r="I20" s="286">
        <v>106</v>
      </c>
      <c r="J20" s="285">
        <v>47</v>
      </c>
      <c r="K20" s="285">
        <v>71</v>
      </c>
      <c r="L20" s="285">
        <v>30</v>
      </c>
      <c r="M20" s="286">
        <v>24</v>
      </c>
      <c r="N20" s="285">
        <v>2</v>
      </c>
      <c r="O20" s="286">
        <v>6</v>
      </c>
      <c r="P20" s="287">
        <v>701</v>
      </c>
    </row>
    <row r="21" spans="1:16" ht="17.25" customHeight="1">
      <c r="A21" s="283" t="s">
        <v>1134</v>
      </c>
      <c r="B21" s="284">
        <f t="shared" si="2"/>
        <v>3299</v>
      </c>
      <c r="C21" s="285">
        <v>1415</v>
      </c>
      <c r="D21" s="286">
        <v>555</v>
      </c>
      <c r="E21" s="286">
        <v>317</v>
      </c>
      <c r="F21" s="286">
        <v>246</v>
      </c>
      <c r="G21" s="286">
        <v>75</v>
      </c>
      <c r="H21" s="285">
        <v>127</v>
      </c>
      <c r="I21" s="286">
        <v>84</v>
      </c>
      <c r="J21" s="285">
        <v>58</v>
      </c>
      <c r="K21" s="285">
        <v>103</v>
      </c>
      <c r="L21" s="285">
        <v>18</v>
      </c>
      <c r="M21" s="286">
        <v>50</v>
      </c>
      <c r="N21" s="285">
        <v>11</v>
      </c>
      <c r="O21" s="286">
        <v>7</v>
      </c>
      <c r="P21" s="287">
        <v>233</v>
      </c>
    </row>
    <row r="22" spans="1:16" ht="17.25" customHeight="1">
      <c r="A22" s="283" t="s">
        <v>1135</v>
      </c>
      <c r="B22" s="284">
        <f t="shared" si="2"/>
        <v>967</v>
      </c>
      <c r="C22" s="285">
        <v>301</v>
      </c>
      <c r="D22" s="286">
        <v>251</v>
      </c>
      <c r="E22" s="286">
        <v>115</v>
      </c>
      <c r="F22" s="286">
        <v>31</v>
      </c>
      <c r="G22" s="286">
        <v>7</v>
      </c>
      <c r="H22" s="285">
        <v>69</v>
      </c>
      <c r="I22" s="286">
        <v>54</v>
      </c>
      <c r="J22" s="285">
        <v>26</v>
      </c>
      <c r="K22" s="285">
        <v>8</v>
      </c>
      <c r="L22" s="285">
        <v>14</v>
      </c>
      <c r="M22" s="286">
        <v>5</v>
      </c>
      <c r="N22" s="285">
        <v>2</v>
      </c>
      <c r="O22" s="286">
        <v>1</v>
      </c>
      <c r="P22" s="287">
        <v>83</v>
      </c>
    </row>
    <row r="23" spans="1:16" ht="17.25" customHeight="1">
      <c r="A23" s="283" t="s">
        <v>1136</v>
      </c>
      <c r="B23" s="284">
        <f t="shared" si="2"/>
        <v>2498</v>
      </c>
      <c r="C23" s="285">
        <v>975</v>
      </c>
      <c r="D23" s="286">
        <v>197</v>
      </c>
      <c r="E23" s="286">
        <v>153</v>
      </c>
      <c r="F23" s="286">
        <v>43</v>
      </c>
      <c r="G23" s="286">
        <v>38</v>
      </c>
      <c r="H23" s="285">
        <v>707</v>
      </c>
      <c r="I23" s="286">
        <v>41</v>
      </c>
      <c r="J23" s="285">
        <v>28</v>
      </c>
      <c r="K23" s="285">
        <v>10</v>
      </c>
      <c r="L23" s="285">
        <v>9</v>
      </c>
      <c r="M23" s="286">
        <v>12</v>
      </c>
      <c r="N23" s="285">
        <v>130</v>
      </c>
      <c r="O23" s="286">
        <v>35</v>
      </c>
      <c r="P23" s="287">
        <v>120</v>
      </c>
    </row>
    <row r="24" spans="1:16" ht="17.25" customHeight="1" thickBot="1">
      <c r="A24" s="288" t="s">
        <v>1137</v>
      </c>
      <c r="B24" s="289">
        <f t="shared" si="2"/>
        <v>1378</v>
      </c>
      <c r="C24" s="290">
        <v>481</v>
      </c>
      <c r="D24" s="291">
        <v>193</v>
      </c>
      <c r="E24" s="292">
        <v>149</v>
      </c>
      <c r="F24" s="292">
        <v>25</v>
      </c>
      <c r="G24" s="292">
        <v>36</v>
      </c>
      <c r="H24" s="293">
        <v>183</v>
      </c>
      <c r="I24" s="292">
        <v>25</v>
      </c>
      <c r="J24" s="293">
        <v>36</v>
      </c>
      <c r="K24" s="293">
        <v>4</v>
      </c>
      <c r="L24" s="293">
        <v>10</v>
      </c>
      <c r="M24" s="293">
        <v>30</v>
      </c>
      <c r="N24" s="293">
        <v>77</v>
      </c>
      <c r="O24" s="286">
        <v>12</v>
      </c>
      <c r="P24" s="287">
        <v>117</v>
      </c>
    </row>
    <row r="25" spans="1:16" ht="17.25" customHeight="1">
      <c r="A25" s="294" t="s">
        <v>1138</v>
      </c>
      <c r="B25" s="295">
        <f t="shared" si="2"/>
        <v>32583</v>
      </c>
      <c r="C25" s="296">
        <v>10003</v>
      </c>
      <c r="D25" s="297">
        <v>9539</v>
      </c>
      <c r="E25" s="297">
        <v>3939</v>
      </c>
      <c r="F25" s="297">
        <v>1409</v>
      </c>
      <c r="G25" s="297">
        <v>608</v>
      </c>
      <c r="H25" s="296">
        <v>584</v>
      </c>
      <c r="I25" s="297">
        <v>821</v>
      </c>
      <c r="J25" s="296">
        <v>637</v>
      </c>
      <c r="K25" s="296">
        <v>1178</v>
      </c>
      <c r="L25" s="296">
        <v>330</v>
      </c>
      <c r="M25" s="296">
        <v>305</v>
      </c>
      <c r="N25" s="296">
        <v>32</v>
      </c>
      <c r="O25" s="296">
        <v>12</v>
      </c>
      <c r="P25" s="298">
        <v>3186</v>
      </c>
    </row>
    <row r="26" spans="1:16" ht="17.25" customHeight="1">
      <c r="A26" s="299" t="s">
        <v>1139</v>
      </c>
      <c r="B26" s="300">
        <f t="shared" si="2"/>
        <v>5013</v>
      </c>
      <c r="C26" s="301">
        <v>739</v>
      </c>
      <c r="D26" s="302">
        <v>1052</v>
      </c>
      <c r="E26" s="301">
        <v>1267</v>
      </c>
      <c r="F26" s="301">
        <v>382</v>
      </c>
      <c r="G26" s="301">
        <v>402</v>
      </c>
      <c r="H26" s="303">
        <v>113</v>
      </c>
      <c r="I26" s="301">
        <v>450</v>
      </c>
      <c r="J26" s="303">
        <v>104</v>
      </c>
      <c r="K26" s="303">
        <v>6</v>
      </c>
      <c r="L26" s="303">
        <v>36</v>
      </c>
      <c r="M26" s="301">
        <v>59</v>
      </c>
      <c r="N26" s="303">
        <v>10</v>
      </c>
      <c r="O26" s="301">
        <v>1</v>
      </c>
      <c r="P26" s="304">
        <v>392</v>
      </c>
    </row>
    <row r="27" spans="1:16" ht="17.25" customHeight="1">
      <c r="A27" s="299" t="s">
        <v>1140</v>
      </c>
      <c r="B27" s="300">
        <f t="shared" si="2"/>
        <v>4906</v>
      </c>
      <c r="C27" s="301">
        <v>678</v>
      </c>
      <c r="D27" s="302">
        <v>456</v>
      </c>
      <c r="E27" s="301">
        <v>695</v>
      </c>
      <c r="F27" s="301">
        <v>1214</v>
      </c>
      <c r="G27" s="301">
        <v>244</v>
      </c>
      <c r="H27" s="303">
        <v>182</v>
      </c>
      <c r="I27" s="301">
        <v>65</v>
      </c>
      <c r="J27" s="303">
        <v>129</v>
      </c>
      <c r="K27" s="303">
        <v>20</v>
      </c>
      <c r="L27" s="303">
        <v>11</v>
      </c>
      <c r="M27" s="301">
        <v>54</v>
      </c>
      <c r="N27" s="303">
        <v>270</v>
      </c>
      <c r="O27" s="301">
        <v>203</v>
      </c>
      <c r="P27" s="304">
        <v>685</v>
      </c>
    </row>
    <row r="28" spans="1:16" ht="17.25" customHeight="1">
      <c r="A28" s="299" t="s">
        <v>1141</v>
      </c>
      <c r="B28" s="300">
        <f t="shared" si="2"/>
        <v>1246</v>
      </c>
      <c r="C28" s="301">
        <v>227</v>
      </c>
      <c r="D28" s="302">
        <v>369</v>
      </c>
      <c r="E28" s="301">
        <v>82</v>
      </c>
      <c r="F28" s="301">
        <v>15</v>
      </c>
      <c r="G28" s="301">
        <v>8</v>
      </c>
      <c r="H28" s="303">
        <v>11</v>
      </c>
      <c r="I28" s="301">
        <v>168</v>
      </c>
      <c r="J28" s="303">
        <v>34</v>
      </c>
      <c r="K28" s="303">
        <v>13</v>
      </c>
      <c r="L28" s="303">
        <v>63</v>
      </c>
      <c r="M28" s="301">
        <v>15</v>
      </c>
      <c r="N28" s="303">
        <v>0</v>
      </c>
      <c r="O28" s="301">
        <v>2</v>
      </c>
      <c r="P28" s="304">
        <v>239</v>
      </c>
    </row>
    <row r="29" spans="1:16" ht="17.25" customHeight="1">
      <c r="A29" s="299" t="s">
        <v>1142</v>
      </c>
      <c r="B29" s="300">
        <f t="shared" si="2"/>
        <v>6267</v>
      </c>
      <c r="C29" s="301">
        <v>1011</v>
      </c>
      <c r="D29" s="302">
        <v>918</v>
      </c>
      <c r="E29" s="301">
        <v>460</v>
      </c>
      <c r="F29" s="301">
        <v>961</v>
      </c>
      <c r="G29" s="301">
        <v>863</v>
      </c>
      <c r="H29" s="303">
        <v>323</v>
      </c>
      <c r="I29" s="301">
        <v>203</v>
      </c>
      <c r="J29" s="303">
        <v>191</v>
      </c>
      <c r="K29" s="303">
        <v>44</v>
      </c>
      <c r="L29" s="303">
        <v>105</v>
      </c>
      <c r="M29" s="301">
        <v>88</v>
      </c>
      <c r="N29" s="303">
        <v>54</v>
      </c>
      <c r="O29" s="301">
        <v>27</v>
      </c>
      <c r="P29" s="304">
        <v>1019</v>
      </c>
    </row>
    <row r="30" spans="1:16" ht="17.25" customHeight="1">
      <c r="A30" s="299" t="s">
        <v>1143</v>
      </c>
      <c r="B30" s="300">
        <f t="shared" si="2"/>
        <v>1929</v>
      </c>
      <c r="C30" s="301">
        <v>517</v>
      </c>
      <c r="D30" s="302">
        <v>400</v>
      </c>
      <c r="E30" s="301">
        <v>396</v>
      </c>
      <c r="F30" s="301">
        <v>251</v>
      </c>
      <c r="G30" s="301">
        <v>46</v>
      </c>
      <c r="H30" s="303">
        <v>42</v>
      </c>
      <c r="I30" s="301">
        <v>36</v>
      </c>
      <c r="J30" s="303">
        <v>44</v>
      </c>
      <c r="K30" s="303">
        <v>4</v>
      </c>
      <c r="L30" s="303">
        <v>22</v>
      </c>
      <c r="M30" s="301">
        <v>22</v>
      </c>
      <c r="N30" s="303">
        <v>1</v>
      </c>
      <c r="O30" s="301">
        <v>3</v>
      </c>
      <c r="P30" s="304">
        <v>145</v>
      </c>
    </row>
    <row r="31" spans="1:16" ht="17.25" customHeight="1">
      <c r="A31" s="299" t="s">
        <v>1144</v>
      </c>
      <c r="B31" s="300">
        <f t="shared" si="2"/>
        <v>1589</v>
      </c>
      <c r="C31" s="301">
        <v>375</v>
      </c>
      <c r="D31" s="302">
        <v>351</v>
      </c>
      <c r="E31" s="301">
        <v>238</v>
      </c>
      <c r="F31" s="301">
        <v>117</v>
      </c>
      <c r="G31" s="301">
        <v>41</v>
      </c>
      <c r="H31" s="303">
        <v>26</v>
      </c>
      <c r="I31" s="301">
        <v>91</v>
      </c>
      <c r="J31" s="303">
        <v>43</v>
      </c>
      <c r="K31" s="303">
        <v>14</v>
      </c>
      <c r="L31" s="303">
        <v>53</v>
      </c>
      <c r="M31" s="301">
        <v>26</v>
      </c>
      <c r="N31" s="303">
        <v>8</v>
      </c>
      <c r="O31" s="301">
        <v>0</v>
      </c>
      <c r="P31" s="304">
        <v>206</v>
      </c>
    </row>
    <row r="32" spans="1:16" ht="17.25" customHeight="1">
      <c r="A32" s="299" t="s">
        <v>1145</v>
      </c>
      <c r="B32" s="300">
        <f t="shared" si="2"/>
        <v>446</v>
      </c>
      <c r="C32" s="301">
        <v>59</v>
      </c>
      <c r="D32" s="302">
        <v>139</v>
      </c>
      <c r="E32" s="301">
        <v>47</v>
      </c>
      <c r="F32" s="301">
        <v>6</v>
      </c>
      <c r="G32" s="301">
        <v>4</v>
      </c>
      <c r="H32" s="303">
        <v>0</v>
      </c>
      <c r="I32" s="301">
        <v>76</v>
      </c>
      <c r="J32" s="303">
        <v>10</v>
      </c>
      <c r="K32" s="303">
        <v>11</v>
      </c>
      <c r="L32" s="303">
        <v>18</v>
      </c>
      <c r="M32" s="301">
        <v>2</v>
      </c>
      <c r="N32" s="303">
        <v>1</v>
      </c>
      <c r="O32" s="301">
        <v>0</v>
      </c>
      <c r="P32" s="304">
        <v>73</v>
      </c>
    </row>
    <row r="33" spans="1:16" ht="17.25" customHeight="1">
      <c r="A33" s="299" t="s">
        <v>1146</v>
      </c>
      <c r="B33" s="300">
        <f t="shared" si="2"/>
        <v>11263</v>
      </c>
      <c r="C33" s="301">
        <v>3428</v>
      </c>
      <c r="D33" s="302">
        <v>2121</v>
      </c>
      <c r="E33" s="301">
        <v>1730</v>
      </c>
      <c r="F33" s="301">
        <v>499</v>
      </c>
      <c r="G33" s="301">
        <v>318</v>
      </c>
      <c r="H33" s="303">
        <v>258</v>
      </c>
      <c r="I33" s="301">
        <v>313</v>
      </c>
      <c r="J33" s="303">
        <v>380</v>
      </c>
      <c r="K33" s="303">
        <v>199</v>
      </c>
      <c r="L33" s="303">
        <v>98</v>
      </c>
      <c r="M33" s="301">
        <v>129</v>
      </c>
      <c r="N33" s="303">
        <v>299</v>
      </c>
      <c r="O33" s="301">
        <v>131</v>
      </c>
      <c r="P33" s="304">
        <v>1360</v>
      </c>
    </row>
    <row r="34" spans="1:16" ht="17.25" customHeight="1">
      <c r="A34" s="299" t="s">
        <v>1147</v>
      </c>
      <c r="B34" s="300">
        <f t="shared" si="2"/>
        <v>258</v>
      </c>
      <c r="C34" s="301">
        <v>63</v>
      </c>
      <c r="D34" s="302">
        <v>50</v>
      </c>
      <c r="E34" s="301">
        <v>46</v>
      </c>
      <c r="F34" s="301">
        <v>9</v>
      </c>
      <c r="G34" s="301">
        <v>0</v>
      </c>
      <c r="H34" s="303">
        <v>0</v>
      </c>
      <c r="I34" s="301">
        <v>28</v>
      </c>
      <c r="J34" s="303">
        <v>4</v>
      </c>
      <c r="K34" s="303">
        <v>0</v>
      </c>
      <c r="L34" s="303">
        <v>3</v>
      </c>
      <c r="M34" s="301">
        <v>32</v>
      </c>
      <c r="N34" s="303">
        <v>1</v>
      </c>
      <c r="O34" s="301">
        <v>0</v>
      </c>
      <c r="P34" s="304">
        <v>22</v>
      </c>
    </row>
    <row r="35" spans="1:16" ht="17.25" customHeight="1">
      <c r="A35" s="299" t="s">
        <v>1148</v>
      </c>
      <c r="B35" s="300">
        <f t="shared" si="2"/>
        <v>3657</v>
      </c>
      <c r="C35" s="301">
        <v>654</v>
      </c>
      <c r="D35" s="302">
        <v>237</v>
      </c>
      <c r="E35" s="301">
        <v>155</v>
      </c>
      <c r="F35" s="301">
        <v>841</v>
      </c>
      <c r="G35" s="301">
        <v>475</v>
      </c>
      <c r="H35" s="303">
        <v>314</v>
      </c>
      <c r="I35" s="301">
        <v>45</v>
      </c>
      <c r="J35" s="303">
        <v>92</v>
      </c>
      <c r="K35" s="303">
        <v>22</v>
      </c>
      <c r="L35" s="303">
        <v>16</v>
      </c>
      <c r="M35" s="301">
        <v>22</v>
      </c>
      <c r="N35" s="303">
        <v>90</v>
      </c>
      <c r="O35" s="301">
        <v>156</v>
      </c>
      <c r="P35" s="304">
        <v>538</v>
      </c>
    </row>
    <row r="36" spans="1:16" ht="17.25" customHeight="1">
      <c r="A36" s="299" t="s">
        <v>1149</v>
      </c>
      <c r="B36" s="300">
        <f t="shared" si="2"/>
        <v>6220</v>
      </c>
      <c r="C36" s="301">
        <v>1144</v>
      </c>
      <c r="D36" s="302">
        <v>628</v>
      </c>
      <c r="E36" s="301">
        <v>541</v>
      </c>
      <c r="F36" s="301">
        <v>799</v>
      </c>
      <c r="G36" s="301">
        <v>1014</v>
      </c>
      <c r="H36" s="303">
        <v>605</v>
      </c>
      <c r="I36" s="301">
        <v>78</v>
      </c>
      <c r="J36" s="303">
        <v>188</v>
      </c>
      <c r="K36" s="303">
        <v>173</v>
      </c>
      <c r="L36" s="303">
        <v>23</v>
      </c>
      <c r="M36" s="301">
        <v>15</v>
      </c>
      <c r="N36" s="303">
        <v>101</v>
      </c>
      <c r="O36" s="301">
        <v>223</v>
      </c>
      <c r="P36" s="305">
        <v>688</v>
      </c>
    </row>
    <row r="37" spans="1:16" ht="17.25" customHeight="1">
      <c r="A37" s="299" t="s">
        <v>1150</v>
      </c>
      <c r="B37" s="300">
        <f t="shared" si="2"/>
        <v>6649</v>
      </c>
      <c r="C37" s="301">
        <v>1129</v>
      </c>
      <c r="D37" s="302">
        <v>1051</v>
      </c>
      <c r="E37" s="301">
        <v>861</v>
      </c>
      <c r="F37" s="301">
        <v>441</v>
      </c>
      <c r="G37" s="301">
        <v>1192</v>
      </c>
      <c r="H37" s="303">
        <v>526</v>
      </c>
      <c r="I37" s="301">
        <v>122</v>
      </c>
      <c r="J37" s="303">
        <v>208</v>
      </c>
      <c r="K37" s="303">
        <v>89</v>
      </c>
      <c r="L37" s="303">
        <v>17</v>
      </c>
      <c r="M37" s="301">
        <v>35</v>
      </c>
      <c r="N37" s="303">
        <v>174</v>
      </c>
      <c r="O37" s="301">
        <v>119</v>
      </c>
      <c r="P37" s="304">
        <v>685</v>
      </c>
    </row>
    <row r="38" spans="1:16" ht="17.25" customHeight="1">
      <c r="A38" s="299" t="s">
        <v>1151</v>
      </c>
      <c r="B38" s="300">
        <f t="shared" si="2"/>
        <v>1726</v>
      </c>
      <c r="C38" s="301">
        <v>412</v>
      </c>
      <c r="D38" s="302">
        <v>143</v>
      </c>
      <c r="E38" s="301">
        <v>190</v>
      </c>
      <c r="F38" s="301">
        <v>237</v>
      </c>
      <c r="G38" s="301">
        <v>97</v>
      </c>
      <c r="H38" s="303">
        <v>310</v>
      </c>
      <c r="I38" s="301">
        <v>30</v>
      </c>
      <c r="J38" s="303">
        <v>33</v>
      </c>
      <c r="K38" s="303">
        <v>38</v>
      </c>
      <c r="L38" s="303">
        <v>8</v>
      </c>
      <c r="M38" s="301">
        <v>7</v>
      </c>
      <c r="N38" s="303">
        <v>17</v>
      </c>
      <c r="O38" s="301">
        <v>7</v>
      </c>
      <c r="P38" s="304">
        <v>197</v>
      </c>
    </row>
    <row r="39" spans="1:16" ht="17.25" customHeight="1">
      <c r="A39" s="299" t="s">
        <v>1152</v>
      </c>
      <c r="B39" s="300">
        <f t="shared" si="2"/>
        <v>2198</v>
      </c>
      <c r="C39" s="301">
        <v>381</v>
      </c>
      <c r="D39" s="302">
        <v>304</v>
      </c>
      <c r="E39" s="301">
        <v>216</v>
      </c>
      <c r="F39" s="301">
        <v>214</v>
      </c>
      <c r="G39" s="301">
        <v>164</v>
      </c>
      <c r="H39" s="303">
        <v>124</v>
      </c>
      <c r="I39" s="301">
        <v>50</v>
      </c>
      <c r="J39" s="303">
        <v>142</v>
      </c>
      <c r="K39" s="303">
        <v>143</v>
      </c>
      <c r="L39" s="303">
        <v>35</v>
      </c>
      <c r="M39" s="301">
        <v>18</v>
      </c>
      <c r="N39" s="303">
        <v>12</v>
      </c>
      <c r="O39" s="301">
        <v>52</v>
      </c>
      <c r="P39" s="304">
        <v>343</v>
      </c>
    </row>
    <row r="40" spans="1:16" ht="17.25" customHeight="1">
      <c r="A40" s="299" t="s">
        <v>1153</v>
      </c>
      <c r="B40" s="300">
        <f t="shared" si="2"/>
        <v>2546</v>
      </c>
      <c r="C40" s="301">
        <v>477</v>
      </c>
      <c r="D40" s="302">
        <v>378</v>
      </c>
      <c r="E40" s="301">
        <v>403</v>
      </c>
      <c r="F40" s="301">
        <v>228</v>
      </c>
      <c r="G40" s="301">
        <v>159</v>
      </c>
      <c r="H40" s="303">
        <v>88</v>
      </c>
      <c r="I40" s="301">
        <v>122</v>
      </c>
      <c r="J40" s="303">
        <v>106</v>
      </c>
      <c r="K40" s="303">
        <v>29</v>
      </c>
      <c r="L40" s="303">
        <v>14</v>
      </c>
      <c r="M40" s="301">
        <v>20</v>
      </c>
      <c r="N40" s="303">
        <v>14</v>
      </c>
      <c r="O40" s="301">
        <v>26</v>
      </c>
      <c r="P40" s="304">
        <v>482</v>
      </c>
    </row>
    <row r="41" spans="1:16" ht="17.25" customHeight="1">
      <c r="A41" s="299" t="s">
        <v>1154</v>
      </c>
      <c r="B41" s="300">
        <f t="shared" si="2"/>
        <v>332</v>
      </c>
      <c r="C41" s="301">
        <v>83</v>
      </c>
      <c r="D41" s="302">
        <v>47</v>
      </c>
      <c r="E41" s="301">
        <v>29</v>
      </c>
      <c r="F41" s="301">
        <v>106</v>
      </c>
      <c r="G41" s="301">
        <v>4</v>
      </c>
      <c r="H41" s="303">
        <v>3</v>
      </c>
      <c r="I41" s="301">
        <v>4</v>
      </c>
      <c r="J41" s="303">
        <v>7</v>
      </c>
      <c r="K41" s="303">
        <v>0</v>
      </c>
      <c r="L41" s="303">
        <v>3</v>
      </c>
      <c r="M41" s="301">
        <v>0</v>
      </c>
      <c r="N41" s="303">
        <v>1</v>
      </c>
      <c r="O41" s="301">
        <v>0</v>
      </c>
      <c r="P41" s="304">
        <v>45</v>
      </c>
    </row>
    <row r="42" spans="1:16" ht="17.25" customHeight="1">
      <c r="A42" s="299" t="s">
        <v>1155</v>
      </c>
      <c r="B42" s="300">
        <f t="shared" si="2"/>
        <v>3296</v>
      </c>
      <c r="C42" s="301">
        <v>246</v>
      </c>
      <c r="D42" s="302">
        <v>206</v>
      </c>
      <c r="E42" s="301">
        <v>214</v>
      </c>
      <c r="F42" s="301">
        <v>1053</v>
      </c>
      <c r="G42" s="301">
        <v>248</v>
      </c>
      <c r="H42" s="303">
        <v>317</v>
      </c>
      <c r="I42" s="301">
        <v>45</v>
      </c>
      <c r="J42" s="303">
        <v>339</v>
      </c>
      <c r="K42" s="303">
        <v>25</v>
      </c>
      <c r="L42" s="303">
        <v>2</v>
      </c>
      <c r="M42" s="301">
        <v>28</v>
      </c>
      <c r="N42" s="303">
        <v>69</v>
      </c>
      <c r="O42" s="301">
        <v>283</v>
      </c>
      <c r="P42" s="304">
        <v>221</v>
      </c>
    </row>
    <row r="43" spans="1:16" ht="17.25" customHeight="1">
      <c r="A43" s="299" t="s">
        <v>1156</v>
      </c>
      <c r="B43" s="300">
        <f t="shared" si="2"/>
        <v>243</v>
      </c>
      <c r="C43" s="301">
        <v>21</v>
      </c>
      <c r="D43" s="302">
        <v>46</v>
      </c>
      <c r="E43" s="301">
        <v>25</v>
      </c>
      <c r="F43" s="301">
        <v>1</v>
      </c>
      <c r="G43" s="301">
        <v>1</v>
      </c>
      <c r="H43" s="303">
        <v>0</v>
      </c>
      <c r="I43" s="301">
        <v>56</v>
      </c>
      <c r="J43" s="303">
        <v>7</v>
      </c>
      <c r="K43" s="303">
        <v>1</v>
      </c>
      <c r="L43" s="303">
        <v>27</v>
      </c>
      <c r="M43" s="301">
        <v>4</v>
      </c>
      <c r="N43" s="303">
        <v>0</v>
      </c>
      <c r="O43" s="301">
        <v>1</v>
      </c>
      <c r="P43" s="304">
        <v>53</v>
      </c>
    </row>
    <row r="44" spans="1:16" ht="17.25" customHeight="1">
      <c r="A44" s="299" t="s">
        <v>1157</v>
      </c>
      <c r="B44" s="300">
        <f t="shared" si="2"/>
        <v>728</v>
      </c>
      <c r="C44" s="301">
        <v>82</v>
      </c>
      <c r="D44" s="302">
        <v>65</v>
      </c>
      <c r="E44" s="301">
        <v>77</v>
      </c>
      <c r="F44" s="301">
        <v>147</v>
      </c>
      <c r="G44" s="301">
        <v>71</v>
      </c>
      <c r="H44" s="303">
        <v>87</v>
      </c>
      <c r="I44" s="301">
        <v>9</v>
      </c>
      <c r="J44" s="303">
        <v>36</v>
      </c>
      <c r="K44" s="303">
        <v>6</v>
      </c>
      <c r="L44" s="303">
        <v>1</v>
      </c>
      <c r="M44" s="301">
        <v>37</v>
      </c>
      <c r="N44" s="303">
        <v>1</v>
      </c>
      <c r="O44" s="301">
        <v>1</v>
      </c>
      <c r="P44" s="304">
        <v>108</v>
      </c>
    </row>
    <row r="45" spans="1:16" ht="17.25" customHeight="1">
      <c r="A45" s="299" t="s">
        <v>1158</v>
      </c>
      <c r="B45" s="300">
        <f t="shared" si="2"/>
        <v>134</v>
      </c>
      <c r="C45" s="301">
        <v>23</v>
      </c>
      <c r="D45" s="302">
        <v>30</v>
      </c>
      <c r="E45" s="301">
        <v>30</v>
      </c>
      <c r="F45" s="301">
        <v>1</v>
      </c>
      <c r="G45" s="301">
        <v>1</v>
      </c>
      <c r="H45" s="303">
        <v>0</v>
      </c>
      <c r="I45" s="301">
        <v>13</v>
      </c>
      <c r="J45" s="303">
        <v>10</v>
      </c>
      <c r="K45" s="303">
        <v>0</v>
      </c>
      <c r="L45" s="303">
        <v>2</v>
      </c>
      <c r="M45" s="301">
        <v>1</v>
      </c>
      <c r="N45" s="303">
        <v>1</v>
      </c>
      <c r="O45" s="301">
        <v>3</v>
      </c>
      <c r="P45" s="304">
        <v>19</v>
      </c>
    </row>
    <row r="46" spans="1:16" ht="17.25" customHeight="1">
      <c r="A46" s="299" t="s">
        <v>1159</v>
      </c>
      <c r="B46" s="300">
        <f t="shared" si="2"/>
        <v>166</v>
      </c>
      <c r="C46" s="301">
        <v>15</v>
      </c>
      <c r="D46" s="302">
        <v>22</v>
      </c>
      <c r="E46" s="301">
        <v>23</v>
      </c>
      <c r="F46" s="301">
        <v>35</v>
      </c>
      <c r="G46" s="301">
        <v>14</v>
      </c>
      <c r="H46" s="303">
        <v>0</v>
      </c>
      <c r="I46" s="301">
        <v>13</v>
      </c>
      <c r="J46" s="303">
        <v>3</v>
      </c>
      <c r="K46" s="303">
        <v>6</v>
      </c>
      <c r="L46" s="303">
        <v>2</v>
      </c>
      <c r="M46" s="301">
        <v>0</v>
      </c>
      <c r="N46" s="303">
        <v>4</v>
      </c>
      <c r="O46" s="301">
        <v>0</v>
      </c>
      <c r="P46" s="304">
        <v>29</v>
      </c>
    </row>
    <row r="47" spans="1:16" ht="17.25" customHeight="1">
      <c r="A47" s="299" t="s">
        <v>1160</v>
      </c>
      <c r="B47" s="300">
        <f t="shared" si="2"/>
        <v>110</v>
      </c>
      <c r="C47" s="301">
        <v>6</v>
      </c>
      <c r="D47" s="302">
        <v>9</v>
      </c>
      <c r="E47" s="301">
        <v>6</v>
      </c>
      <c r="F47" s="301">
        <v>41</v>
      </c>
      <c r="G47" s="301">
        <v>39</v>
      </c>
      <c r="H47" s="303">
        <v>0</v>
      </c>
      <c r="I47" s="301">
        <v>0</v>
      </c>
      <c r="J47" s="303">
        <v>1</v>
      </c>
      <c r="K47" s="303">
        <v>0</v>
      </c>
      <c r="L47" s="303">
        <v>0</v>
      </c>
      <c r="M47" s="301">
        <v>0</v>
      </c>
      <c r="N47" s="303">
        <v>0</v>
      </c>
      <c r="O47" s="301">
        <v>0</v>
      </c>
      <c r="P47" s="304">
        <v>8</v>
      </c>
    </row>
    <row r="48" spans="1:16" ht="17.25" customHeight="1">
      <c r="A48" s="299" t="s">
        <v>1161</v>
      </c>
      <c r="B48" s="300">
        <f t="shared" si="2"/>
        <v>79</v>
      </c>
      <c r="C48" s="301">
        <v>37</v>
      </c>
      <c r="D48" s="302">
        <v>10</v>
      </c>
      <c r="E48" s="301">
        <v>10</v>
      </c>
      <c r="F48" s="301">
        <v>16</v>
      </c>
      <c r="G48" s="301">
        <v>1</v>
      </c>
      <c r="H48" s="303">
        <v>0</v>
      </c>
      <c r="I48" s="301">
        <v>1</v>
      </c>
      <c r="J48" s="303">
        <v>2</v>
      </c>
      <c r="K48" s="303">
        <v>0</v>
      </c>
      <c r="L48" s="303">
        <v>0</v>
      </c>
      <c r="M48" s="301">
        <v>2</v>
      </c>
      <c r="N48" s="303">
        <v>0</v>
      </c>
      <c r="O48" s="301">
        <v>0</v>
      </c>
      <c r="P48" s="304">
        <v>0</v>
      </c>
    </row>
    <row r="49" spans="1:16" ht="17.25" customHeight="1">
      <c r="A49" s="299" t="s">
        <v>1162</v>
      </c>
      <c r="B49" s="300">
        <f t="shared" si="2"/>
        <v>62</v>
      </c>
      <c r="C49" s="301">
        <v>10</v>
      </c>
      <c r="D49" s="302">
        <v>13</v>
      </c>
      <c r="E49" s="301">
        <v>14</v>
      </c>
      <c r="F49" s="301">
        <v>9</v>
      </c>
      <c r="G49" s="301">
        <v>1</v>
      </c>
      <c r="H49" s="303">
        <v>0</v>
      </c>
      <c r="I49" s="301">
        <v>1</v>
      </c>
      <c r="J49" s="303">
        <v>1</v>
      </c>
      <c r="K49" s="303">
        <v>0</v>
      </c>
      <c r="L49" s="303">
        <v>0</v>
      </c>
      <c r="M49" s="301">
        <v>1</v>
      </c>
      <c r="N49" s="303">
        <v>0</v>
      </c>
      <c r="O49" s="301">
        <v>1</v>
      </c>
      <c r="P49" s="304">
        <v>11</v>
      </c>
    </row>
    <row r="50" spans="1:16" ht="17.25" customHeight="1">
      <c r="A50" s="299" t="s">
        <v>1163</v>
      </c>
      <c r="B50" s="300">
        <f t="shared" si="2"/>
        <v>72</v>
      </c>
      <c r="C50" s="301">
        <v>24</v>
      </c>
      <c r="D50" s="302">
        <v>7</v>
      </c>
      <c r="E50" s="301">
        <v>15</v>
      </c>
      <c r="F50" s="301">
        <v>2</v>
      </c>
      <c r="G50" s="301">
        <v>0</v>
      </c>
      <c r="H50" s="303">
        <v>16</v>
      </c>
      <c r="I50" s="301">
        <v>1</v>
      </c>
      <c r="J50" s="303">
        <v>6</v>
      </c>
      <c r="K50" s="303">
        <v>0</v>
      </c>
      <c r="L50" s="303">
        <v>1</v>
      </c>
      <c r="M50" s="301">
        <v>0</v>
      </c>
      <c r="N50" s="303">
        <v>0</v>
      </c>
      <c r="O50" s="301">
        <v>0</v>
      </c>
      <c r="P50" s="304">
        <v>0</v>
      </c>
    </row>
    <row r="51" spans="1:16" ht="17.25" customHeight="1">
      <c r="A51" s="299" t="s">
        <v>1164</v>
      </c>
      <c r="B51" s="300">
        <f t="shared" si="2"/>
        <v>141</v>
      </c>
      <c r="C51" s="301">
        <v>34</v>
      </c>
      <c r="D51" s="302">
        <v>16</v>
      </c>
      <c r="E51" s="301">
        <v>24</v>
      </c>
      <c r="F51" s="301">
        <v>46</v>
      </c>
      <c r="G51" s="301">
        <v>11</v>
      </c>
      <c r="H51" s="303">
        <v>0</v>
      </c>
      <c r="I51" s="301">
        <v>2</v>
      </c>
      <c r="J51" s="303">
        <v>3</v>
      </c>
      <c r="K51" s="303">
        <v>0</v>
      </c>
      <c r="L51" s="303">
        <v>1</v>
      </c>
      <c r="M51" s="301">
        <v>1</v>
      </c>
      <c r="N51" s="303">
        <v>0</v>
      </c>
      <c r="O51" s="301">
        <v>0</v>
      </c>
      <c r="P51" s="304">
        <v>3</v>
      </c>
    </row>
    <row r="52" spans="1:16" ht="17.25" customHeight="1">
      <c r="A52" s="299" t="s">
        <v>1165</v>
      </c>
      <c r="B52" s="300">
        <f t="shared" si="2"/>
        <v>159</v>
      </c>
      <c r="C52" s="301">
        <v>26</v>
      </c>
      <c r="D52" s="302">
        <v>32</v>
      </c>
      <c r="E52" s="301">
        <v>22</v>
      </c>
      <c r="F52" s="301">
        <v>43</v>
      </c>
      <c r="G52" s="301">
        <v>5</v>
      </c>
      <c r="H52" s="303">
        <v>0</v>
      </c>
      <c r="I52" s="301">
        <v>7</v>
      </c>
      <c r="J52" s="303">
        <v>1</v>
      </c>
      <c r="K52" s="303">
        <v>6</v>
      </c>
      <c r="L52" s="303">
        <v>3</v>
      </c>
      <c r="M52" s="301">
        <v>3</v>
      </c>
      <c r="N52" s="303">
        <v>0</v>
      </c>
      <c r="O52" s="301">
        <v>0</v>
      </c>
      <c r="P52" s="304">
        <v>11</v>
      </c>
    </row>
    <row r="53" spans="1:16" ht="17.25" customHeight="1">
      <c r="A53" s="299" t="s">
        <v>1166</v>
      </c>
      <c r="B53" s="300">
        <f t="shared" si="2"/>
        <v>66</v>
      </c>
      <c r="C53" s="301">
        <v>36</v>
      </c>
      <c r="D53" s="302">
        <v>11</v>
      </c>
      <c r="E53" s="301">
        <v>8</v>
      </c>
      <c r="F53" s="301">
        <v>5</v>
      </c>
      <c r="G53" s="301">
        <v>0</v>
      </c>
      <c r="H53" s="303">
        <v>0</v>
      </c>
      <c r="I53" s="301">
        <v>1</v>
      </c>
      <c r="J53" s="303">
        <v>0</v>
      </c>
      <c r="K53" s="303">
        <v>0</v>
      </c>
      <c r="L53" s="303">
        <v>0</v>
      </c>
      <c r="M53" s="301">
        <v>1</v>
      </c>
      <c r="N53" s="303">
        <v>0</v>
      </c>
      <c r="O53" s="301">
        <v>0</v>
      </c>
      <c r="P53" s="304">
        <v>4</v>
      </c>
    </row>
    <row r="54" spans="1:16" ht="17.25" customHeight="1">
      <c r="A54" s="299" t="s">
        <v>1167</v>
      </c>
      <c r="B54" s="300">
        <f t="shared" si="2"/>
        <v>331</v>
      </c>
      <c r="C54" s="301">
        <v>35</v>
      </c>
      <c r="D54" s="302">
        <v>99</v>
      </c>
      <c r="E54" s="301">
        <v>77</v>
      </c>
      <c r="F54" s="301">
        <v>12</v>
      </c>
      <c r="G54" s="301">
        <v>71</v>
      </c>
      <c r="H54" s="303">
        <v>2</v>
      </c>
      <c r="I54" s="301">
        <v>5</v>
      </c>
      <c r="J54" s="303">
        <v>4</v>
      </c>
      <c r="K54" s="303">
        <v>2</v>
      </c>
      <c r="L54" s="303">
        <v>2</v>
      </c>
      <c r="M54" s="301">
        <v>1</v>
      </c>
      <c r="N54" s="303">
        <v>1</v>
      </c>
      <c r="O54" s="301">
        <v>0</v>
      </c>
      <c r="P54" s="304">
        <v>20</v>
      </c>
    </row>
    <row r="55" spans="1:16" ht="17.25" customHeight="1">
      <c r="A55" s="299" t="s">
        <v>1168</v>
      </c>
      <c r="B55" s="300">
        <f t="shared" si="2"/>
        <v>2788</v>
      </c>
      <c r="C55" s="301">
        <v>165</v>
      </c>
      <c r="D55" s="302">
        <v>41</v>
      </c>
      <c r="E55" s="301">
        <v>131</v>
      </c>
      <c r="F55" s="301">
        <v>994</v>
      </c>
      <c r="G55" s="301">
        <v>893</v>
      </c>
      <c r="H55" s="303">
        <v>46</v>
      </c>
      <c r="I55" s="301">
        <v>9</v>
      </c>
      <c r="J55" s="303">
        <v>139</v>
      </c>
      <c r="K55" s="303">
        <v>11</v>
      </c>
      <c r="L55" s="303">
        <v>1</v>
      </c>
      <c r="M55" s="301">
        <v>27</v>
      </c>
      <c r="N55" s="303">
        <v>64</v>
      </c>
      <c r="O55" s="301">
        <v>29</v>
      </c>
      <c r="P55" s="304">
        <v>238</v>
      </c>
    </row>
    <row r="56" spans="1:16" ht="17.25" customHeight="1" thickBot="1">
      <c r="A56" s="306" t="s">
        <v>1169</v>
      </c>
      <c r="B56" s="307">
        <f t="shared" si="2"/>
        <v>21</v>
      </c>
      <c r="C56" s="308">
        <v>2</v>
      </c>
      <c r="D56" s="309">
        <v>1</v>
      </c>
      <c r="E56" s="308">
        <v>4</v>
      </c>
      <c r="F56" s="308">
        <v>13</v>
      </c>
      <c r="G56" s="308">
        <v>0</v>
      </c>
      <c r="H56" s="310">
        <v>0</v>
      </c>
      <c r="I56" s="308">
        <v>1</v>
      </c>
      <c r="J56" s="310">
        <v>0</v>
      </c>
      <c r="K56" s="310">
        <v>0</v>
      </c>
      <c r="L56" s="310">
        <v>0</v>
      </c>
      <c r="M56" s="308">
        <v>0</v>
      </c>
      <c r="N56" s="310">
        <v>0</v>
      </c>
      <c r="O56" s="308">
        <v>0</v>
      </c>
      <c r="P56" s="311">
        <v>0</v>
      </c>
    </row>
    <row r="57" spans="1:16" ht="17.25" customHeight="1">
      <c r="A57" s="390" t="s">
        <v>911</v>
      </c>
      <c r="B57" s="390"/>
      <c r="C57" s="390"/>
      <c r="D57" s="390"/>
      <c r="E57" s="390"/>
      <c r="F57" s="390"/>
      <c r="G57" s="390"/>
      <c r="H57" s="390"/>
      <c r="I57" s="390"/>
      <c r="J57" s="390"/>
      <c r="K57" s="390"/>
      <c r="L57" s="390"/>
      <c r="M57" s="390"/>
      <c r="N57" s="390"/>
      <c r="O57" s="390"/>
      <c r="P57" s="390"/>
    </row>
    <row r="58" spans="1:16" ht="17.25" customHeight="1">
      <c r="A58" s="157"/>
      <c r="B58" s="258"/>
      <c r="C58" s="258"/>
      <c r="D58" s="258"/>
      <c r="E58" s="258"/>
      <c r="F58" s="258"/>
      <c r="G58" s="258"/>
      <c r="H58" s="258"/>
      <c r="I58" s="258"/>
      <c r="J58" s="258"/>
      <c r="K58" s="258"/>
      <c r="L58" s="258"/>
      <c r="M58" s="258"/>
      <c r="N58" s="258"/>
      <c r="O58" s="395"/>
      <c r="P58" s="395"/>
    </row>
    <row r="59" spans="1:16">
      <c r="A59" s="45"/>
      <c r="J59" s="3"/>
      <c r="K59" s="45"/>
    </row>
    <row r="60" spans="1:16">
      <c r="J60" s="3"/>
    </row>
    <row r="61" spans="1:16">
      <c r="J61" s="3"/>
    </row>
    <row r="62" spans="1:16">
      <c r="J62" s="3"/>
      <c r="L62" s="256"/>
    </row>
    <row r="63" spans="1:16">
      <c r="J63" s="3"/>
      <c r="L63" s="257"/>
    </row>
    <row r="64" spans="1:16">
      <c r="J64" s="3"/>
      <c r="L64" s="258"/>
    </row>
    <row r="65" spans="10:12">
      <c r="J65" s="3"/>
      <c r="L65" s="258"/>
    </row>
    <row r="66" spans="10:12">
      <c r="J66" s="3"/>
      <c r="L66" s="258"/>
    </row>
    <row r="67" spans="10:12">
      <c r="J67" s="3"/>
      <c r="L67" s="258"/>
    </row>
    <row r="68" spans="10:12">
      <c r="J68" s="3"/>
      <c r="L68" s="258"/>
    </row>
    <row r="69" spans="10:12">
      <c r="J69" s="3"/>
      <c r="L69" s="258"/>
    </row>
    <row r="70" spans="10:12">
      <c r="J70" s="3"/>
      <c r="L70" s="258"/>
    </row>
    <row r="71" spans="10:12">
      <c r="J71" s="3"/>
      <c r="L71" s="258"/>
    </row>
    <row r="72" spans="10:12">
      <c r="J72" s="3"/>
      <c r="L72" s="258"/>
    </row>
    <row r="73" spans="10:12">
      <c r="J73" s="3"/>
      <c r="L73" s="258"/>
    </row>
    <row r="74" spans="10:12">
      <c r="J74" s="3"/>
      <c r="L74" s="258"/>
    </row>
    <row r="75" spans="10:12">
      <c r="J75" s="3"/>
      <c r="L75" s="258"/>
    </row>
    <row r="76" spans="10:12">
      <c r="J76" s="3"/>
      <c r="L76" s="258"/>
    </row>
    <row r="77" spans="10:12">
      <c r="J77" s="3"/>
      <c r="L77" s="258"/>
    </row>
    <row r="78" spans="10:12">
      <c r="J78" s="3"/>
      <c r="L78" s="258"/>
    </row>
    <row r="79" spans="10:12">
      <c r="J79" s="3"/>
      <c r="L79" s="258"/>
    </row>
    <row r="80" spans="10:12">
      <c r="J80" s="3"/>
      <c r="L80" s="258"/>
    </row>
    <row r="81" spans="10:12">
      <c r="J81" s="3"/>
      <c r="L81" s="258"/>
    </row>
    <row r="82" spans="10:12">
      <c r="J82" s="3"/>
      <c r="L82" s="258"/>
    </row>
    <row r="83" spans="10:12">
      <c r="J83" s="1"/>
      <c r="L83" s="258"/>
    </row>
    <row r="84" spans="10:12">
      <c r="L84" s="258"/>
    </row>
    <row r="85" spans="10:12">
      <c r="L85" s="258"/>
    </row>
    <row r="86" spans="10:12">
      <c r="L86" s="258"/>
    </row>
    <row r="87" spans="10:12">
      <c r="L87" s="258"/>
    </row>
    <row r="88" spans="10:12">
      <c r="L88" s="258"/>
    </row>
    <row r="89" spans="10:12">
      <c r="L89" s="258"/>
    </row>
    <row r="90" spans="10:12">
      <c r="L90" s="258"/>
    </row>
    <row r="91" spans="10:12">
      <c r="L91" s="258"/>
    </row>
    <row r="92" spans="10:12">
      <c r="L92" s="258"/>
    </row>
    <row r="93" spans="10:12">
      <c r="L93" s="258"/>
    </row>
    <row r="94" spans="10:12">
      <c r="L94" s="258"/>
    </row>
    <row r="95" spans="10:12">
      <c r="L95" s="258"/>
    </row>
    <row r="96" spans="10:12">
      <c r="L96" s="258"/>
    </row>
    <row r="97" spans="12:12">
      <c r="L97" s="258"/>
    </row>
    <row r="98" spans="12:12">
      <c r="L98" s="258"/>
    </row>
    <row r="99" spans="12:12">
      <c r="L99" s="258"/>
    </row>
    <row r="100" spans="12:12">
      <c r="L100" s="258"/>
    </row>
    <row r="101" spans="12:12">
      <c r="L101" s="258"/>
    </row>
    <row r="102" spans="12:12">
      <c r="L102" s="258"/>
    </row>
    <row r="103" spans="12:12">
      <c r="L103" s="258"/>
    </row>
    <row r="104" spans="12:12">
      <c r="L104" s="258"/>
    </row>
    <row r="105" spans="12:12">
      <c r="L105" s="258"/>
    </row>
    <row r="106" spans="12:12">
      <c r="L106" s="258"/>
    </row>
    <row r="107" spans="12:12">
      <c r="L107" s="258"/>
    </row>
    <row r="108" spans="12:12">
      <c r="L108" s="258"/>
    </row>
    <row r="109" spans="12:12">
      <c r="L109" s="258"/>
    </row>
    <row r="110" spans="12:12">
      <c r="L110" s="258"/>
    </row>
    <row r="111" spans="12:12">
      <c r="L111" s="258"/>
    </row>
    <row r="112" spans="12:12">
      <c r="L112" s="258"/>
    </row>
    <row r="113" spans="12:12">
      <c r="L113" s="258"/>
    </row>
    <row r="114" spans="12:12">
      <c r="L114" s="258"/>
    </row>
    <row r="115" spans="12:12">
      <c r="L115" s="258"/>
    </row>
    <row r="116" spans="12:12">
      <c r="L116" s="258"/>
    </row>
    <row r="117" spans="12:12">
      <c r="L117" s="258"/>
    </row>
  </sheetData>
  <mergeCells count="5">
    <mergeCell ref="O58:P58"/>
    <mergeCell ref="A1:P1"/>
    <mergeCell ref="A2:N2"/>
    <mergeCell ref="A3:A4"/>
    <mergeCell ref="A57:P57"/>
  </mergeCells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55"/>
  <sheetViews>
    <sheetView workbookViewId="0">
      <selection sqref="A1:H1"/>
    </sheetView>
  </sheetViews>
  <sheetFormatPr defaultRowHeight="19.5" customHeight="1"/>
  <cols>
    <col min="1" max="1" width="22.125" style="46" customWidth="1"/>
    <col min="2" max="2" width="10.75" style="46" customWidth="1"/>
    <col min="3" max="3" width="22.125" style="46" customWidth="1"/>
    <col min="4" max="4" width="10.5" style="46" customWidth="1"/>
    <col min="5" max="5" width="22.125" style="46" customWidth="1"/>
    <col min="6" max="6" width="10.75" style="46" customWidth="1"/>
    <col min="7" max="7" width="22.125" style="46" customWidth="1"/>
    <col min="8" max="8" width="10.75" style="46" customWidth="1"/>
    <col min="9" max="16384" width="9" style="46"/>
  </cols>
  <sheetData>
    <row r="1" spans="1:9" ht="21" customHeight="1">
      <c r="A1" s="398" t="s">
        <v>1170</v>
      </c>
      <c r="B1" s="399"/>
      <c r="C1" s="399"/>
      <c r="D1" s="399"/>
      <c r="E1" s="399"/>
      <c r="F1" s="399"/>
      <c r="G1" s="399"/>
      <c r="H1" s="399"/>
    </row>
    <row r="2" spans="1:9" ht="19.5" customHeight="1" thickBot="1">
      <c r="C2" s="51"/>
      <c r="E2" s="51"/>
      <c r="F2" s="52"/>
      <c r="G2" s="53"/>
      <c r="H2" s="54"/>
    </row>
    <row r="3" spans="1:9" ht="19.5" customHeight="1" thickTop="1" thickBot="1">
      <c r="A3" s="312" t="s">
        <v>1104</v>
      </c>
      <c r="B3" s="313">
        <f>B4+B43+D46+F49+H23+H36+H51</f>
        <v>175981</v>
      </c>
      <c r="C3" s="314" t="s">
        <v>1171</v>
      </c>
      <c r="D3" s="315">
        <v>58</v>
      </c>
      <c r="E3" s="316" t="s">
        <v>915</v>
      </c>
      <c r="F3" s="317">
        <v>8</v>
      </c>
      <c r="G3" s="314" t="s">
        <v>916</v>
      </c>
      <c r="H3" s="318">
        <v>962</v>
      </c>
      <c r="I3" s="60"/>
    </row>
    <row r="4" spans="1:9" ht="19.5" customHeight="1" thickBot="1">
      <c r="A4" s="349" t="s">
        <v>917</v>
      </c>
      <c r="B4" s="350">
        <f>SUM(B5:B42)</f>
        <v>133439</v>
      </c>
      <c r="C4" s="321" t="s">
        <v>918</v>
      </c>
      <c r="D4" s="322">
        <v>692</v>
      </c>
      <c r="E4" s="323" t="s">
        <v>919</v>
      </c>
      <c r="F4" s="324">
        <v>47</v>
      </c>
      <c r="G4" s="321" t="s">
        <v>920</v>
      </c>
      <c r="H4" s="325">
        <v>31</v>
      </c>
      <c r="I4" s="60"/>
    </row>
    <row r="5" spans="1:9" ht="19.5" customHeight="1">
      <c r="A5" s="319" t="s">
        <v>109</v>
      </c>
      <c r="B5" s="320">
        <v>10</v>
      </c>
      <c r="C5" s="328" t="s">
        <v>921</v>
      </c>
      <c r="D5" s="322">
        <v>1055</v>
      </c>
      <c r="E5" s="323" t="s">
        <v>922</v>
      </c>
      <c r="F5" s="324">
        <v>0</v>
      </c>
      <c r="G5" s="328" t="s">
        <v>923</v>
      </c>
      <c r="H5" s="325">
        <v>17</v>
      </c>
      <c r="I5" s="60"/>
    </row>
    <row r="6" spans="1:9" ht="19.5" customHeight="1">
      <c r="A6" s="351" t="s">
        <v>256</v>
      </c>
      <c r="B6" s="320">
        <v>3</v>
      </c>
      <c r="C6" s="321" t="s">
        <v>924</v>
      </c>
      <c r="D6" s="322">
        <v>53</v>
      </c>
      <c r="E6" s="323" t="s">
        <v>925</v>
      </c>
      <c r="F6" s="324">
        <v>0</v>
      </c>
      <c r="G6" s="321" t="s">
        <v>926</v>
      </c>
      <c r="H6" s="325">
        <v>209</v>
      </c>
      <c r="I6" s="60"/>
    </row>
    <row r="7" spans="1:9" ht="19.5" customHeight="1">
      <c r="A7" s="351" t="s">
        <v>255</v>
      </c>
      <c r="B7" s="320">
        <v>384</v>
      </c>
      <c r="C7" s="321" t="s">
        <v>927</v>
      </c>
      <c r="D7" s="322">
        <v>41</v>
      </c>
      <c r="E7" s="323" t="s">
        <v>928</v>
      </c>
      <c r="F7" s="324">
        <v>6</v>
      </c>
      <c r="G7" s="328" t="s">
        <v>929</v>
      </c>
      <c r="H7" s="325">
        <v>5</v>
      </c>
      <c r="I7" s="60"/>
    </row>
    <row r="8" spans="1:9" ht="19.5" customHeight="1">
      <c r="A8" s="326" t="s">
        <v>238</v>
      </c>
      <c r="B8" s="320">
        <v>4</v>
      </c>
      <c r="C8" s="321" t="s">
        <v>930</v>
      </c>
      <c r="D8" s="322">
        <v>2</v>
      </c>
      <c r="E8" s="323" t="s">
        <v>931</v>
      </c>
      <c r="F8" s="324">
        <v>1</v>
      </c>
      <c r="G8" s="321" t="s">
        <v>932</v>
      </c>
      <c r="H8" s="325">
        <v>12</v>
      </c>
      <c r="I8" s="60"/>
    </row>
    <row r="9" spans="1:9" ht="19.5" customHeight="1">
      <c r="A9" s="326" t="s">
        <v>160</v>
      </c>
      <c r="B9" s="320">
        <v>12</v>
      </c>
      <c r="C9" s="321" t="s">
        <v>933</v>
      </c>
      <c r="D9" s="322">
        <v>102</v>
      </c>
      <c r="E9" s="323" t="s">
        <v>934</v>
      </c>
      <c r="F9" s="324">
        <v>32</v>
      </c>
      <c r="G9" s="321" t="s">
        <v>935</v>
      </c>
      <c r="H9" s="325">
        <v>19</v>
      </c>
      <c r="I9" s="60"/>
    </row>
    <row r="10" spans="1:9" ht="19.5" customHeight="1">
      <c r="A10" s="326" t="s">
        <v>239</v>
      </c>
      <c r="B10" s="320">
        <v>1057</v>
      </c>
      <c r="C10" s="321" t="s">
        <v>936</v>
      </c>
      <c r="D10" s="322">
        <v>194</v>
      </c>
      <c r="E10" s="323" t="s">
        <v>937</v>
      </c>
      <c r="F10" s="324">
        <v>0</v>
      </c>
      <c r="G10" s="321" t="s">
        <v>938</v>
      </c>
      <c r="H10" s="325">
        <v>1</v>
      </c>
      <c r="I10" s="60"/>
    </row>
    <row r="11" spans="1:9" ht="19.5" customHeight="1">
      <c r="A11" s="326" t="s">
        <v>170</v>
      </c>
      <c r="B11" s="320">
        <v>1</v>
      </c>
      <c r="C11" s="321" t="s">
        <v>939</v>
      </c>
      <c r="D11" s="322">
        <v>7</v>
      </c>
      <c r="E11" s="323" t="s">
        <v>940</v>
      </c>
      <c r="F11" s="324">
        <v>0</v>
      </c>
      <c r="G11" s="321" t="s">
        <v>941</v>
      </c>
      <c r="H11" s="325">
        <v>16</v>
      </c>
      <c r="I11" s="60"/>
    </row>
    <row r="12" spans="1:9" ht="19.5" customHeight="1">
      <c r="A12" s="326" t="s">
        <v>260</v>
      </c>
      <c r="B12" s="320">
        <v>1590</v>
      </c>
      <c r="C12" s="321" t="s">
        <v>942</v>
      </c>
      <c r="D12" s="322">
        <v>14</v>
      </c>
      <c r="E12" s="323" t="s">
        <v>943</v>
      </c>
      <c r="F12" s="324">
        <v>3</v>
      </c>
      <c r="G12" s="321" t="s">
        <v>944</v>
      </c>
      <c r="H12" s="325">
        <v>29</v>
      </c>
      <c r="I12" s="60"/>
    </row>
    <row r="13" spans="1:9" ht="19.5" customHeight="1">
      <c r="A13" s="326" t="s">
        <v>945</v>
      </c>
      <c r="B13" s="320">
        <v>1240</v>
      </c>
      <c r="C13" s="321" t="s">
        <v>946</v>
      </c>
      <c r="D13" s="322">
        <v>0</v>
      </c>
      <c r="E13" s="323" t="s">
        <v>947</v>
      </c>
      <c r="F13" s="324">
        <v>331</v>
      </c>
      <c r="G13" s="321" t="s">
        <v>948</v>
      </c>
      <c r="H13" s="325">
        <v>210</v>
      </c>
      <c r="I13" s="60"/>
    </row>
    <row r="14" spans="1:9" ht="19.5" customHeight="1">
      <c r="A14" s="326" t="s">
        <v>949</v>
      </c>
      <c r="B14" s="320">
        <v>53753</v>
      </c>
      <c r="C14" s="321" t="s">
        <v>1172</v>
      </c>
      <c r="D14" s="322">
        <v>2</v>
      </c>
      <c r="E14" s="323" t="s">
        <v>1173</v>
      </c>
      <c r="F14" s="324">
        <v>27</v>
      </c>
      <c r="G14" s="321" t="s">
        <v>1174</v>
      </c>
      <c r="H14" s="325">
        <v>13</v>
      </c>
      <c r="I14" s="60"/>
    </row>
    <row r="15" spans="1:9" ht="19.5" customHeight="1">
      <c r="A15" s="326" t="s">
        <v>1175</v>
      </c>
      <c r="B15" s="320">
        <v>2</v>
      </c>
      <c r="C15" s="321" t="s">
        <v>1176</v>
      </c>
      <c r="D15" s="322">
        <v>7</v>
      </c>
      <c r="E15" s="323" t="s">
        <v>1177</v>
      </c>
      <c r="F15" s="324">
        <v>2</v>
      </c>
      <c r="G15" s="321" t="s">
        <v>1178</v>
      </c>
      <c r="H15" s="325">
        <v>6</v>
      </c>
      <c r="I15" s="60"/>
    </row>
    <row r="16" spans="1:9" ht="19.5" customHeight="1">
      <c r="A16" s="326" t="s">
        <v>834</v>
      </c>
      <c r="B16" s="320">
        <v>4</v>
      </c>
      <c r="C16" s="321" t="s">
        <v>1179</v>
      </c>
      <c r="D16" s="322">
        <v>16</v>
      </c>
      <c r="E16" s="323" t="s">
        <v>1180</v>
      </c>
      <c r="F16" s="324">
        <v>0</v>
      </c>
      <c r="G16" s="321" t="s">
        <v>1181</v>
      </c>
      <c r="H16" s="325">
        <v>0</v>
      </c>
      <c r="I16" s="60"/>
    </row>
    <row r="17" spans="1:9" ht="19.5" customHeight="1">
      <c r="A17" s="326" t="s">
        <v>1182</v>
      </c>
      <c r="B17" s="320">
        <v>3403</v>
      </c>
      <c r="C17" s="321" t="s">
        <v>1183</v>
      </c>
      <c r="D17" s="322">
        <v>0</v>
      </c>
      <c r="E17" s="323" t="s">
        <v>1184</v>
      </c>
      <c r="F17" s="324">
        <v>11</v>
      </c>
      <c r="G17" s="321" t="s">
        <v>1185</v>
      </c>
      <c r="H17" s="325">
        <v>2</v>
      </c>
      <c r="I17" s="60"/>
    </row>
    <row r="18" spans="1:9" ht="19.5" customHeight="1">
      <c r="A18" s="326" t="s">
        <v>1186</v>
      </c>
      <c r="B18" s="320">
        <v>1691</v>
      </c>
      <c r="C18" s="321" t="s">
        <v>1187</v>
      </c>
      <c r="D18" s="322">
        <v>20</v>
      </c>
      <c r="E18" s="323" t="s">
        <v>1188</v>
      </c>
      <c r="F18" s="324">
        <v>61</v>
      </c>
      <c r="G18" s="330" t="s">
        <v>1189</v>
      </c>
      <c r="H18" s="331">
        <v>1</v>
      </c>
      <c r="I18" s="60"/>
    </row>
    <row r="19" spans="1:9" ht="19.5" customHeight="1">
      <c r="A19" s="326" t="s">
        <v>1190</v>
      </c>
      <c r="B19" s="320">
        <v>634</v>
      </c>
      <c r="C19" s="321" t="s">
        <v>1191</v>
      </c>
      <c r="D19" s="322">
        <v>4</v>
      </c>
      <c r="E19" s="323" t="s">
        <v>1192</v>
      </c>
      <c r="F19" s="324">
        <v>1</v>
      </c>
      <c r="G19" s="321" t="s">
        <v>1193</v>
      </c>
      <c r="H19" s="325">
        <v>11</v>
      </c>
      <c r="I19" s="60"/>
    </row>
    <row r="20" spans="1:9" ht="19.5" customHeight="1">
      <c r="A20" s="326" t="s">
        <v>1194</v>
      </c>
      <c r="B20" s="320">
        <v>3</v>
      </c>
      <c r="C20" s="321" t="s">
        <v>1195</v>
      </c>
      <c r="D20" s="322">
        <v>159</v>
      </c>
      <c r="E20" s="323" t="s">
        <v>1196</v>
      </c>
      <c r="F20" s="324">
        <v>2</v>
      </c>
      <c r="G20" s="321" t="s">
        <v>975</v>
      </c>
      <c r="H20" s="325">
        <v>5521</v>
      </c>
      <c r="I20" s="60"/>
    </row>
    <row r="21" spans="1:9" ht="19.5" customHeight="1">
      <c r="A21" s="326" t="s">
        <v>1197</v>
      </c>
      <c r="B21" s="320">
        <v>52</v>
      </c>
      <c r="C21" s="321" t="s">
        <v>1198</v>
      </c>
      <c r="D21" s="322">
        <v>47</v>
      </c>
      <c r="E21" s="323" t="s">
        <v>1199</v>
      </c>
      <c r="F21" s="324">
        <v>2</v>
      </c>
      <c r="G21" s="321" t="s">
        <v>1200</v>
      </c>
      <c r="H21" s="325">
        <v>0</v>
      </c>
      <c r="I21" s="60"/>
    </row>
    <row r="22" spans="1:9" ht="19.5" customHeight="1" thickBot="1">
      <c r="A22" s="326" t="s">
        <v>1201</v>
      </c>
      <c r="B22" s="320">
        <v>13</v>
      </c>
      <c r="C22" s="321" t="s">
        <v>1202</v>
      </c>
      <c r="D22" s="322">
        <v>109</v>
      </c>
      <c r="E22" s="323" t="s">
        <v>1203</v>
      </c>
      <c r="F22" s="324">
        <v>5</v>
      </c>
      <c r="G22" s="352" t="s">
        <v>1204</v>
      </c>
      <c r="H22" s="339">
        <v>0</v>
      </c>
      <c r="I22" s="60"/>
    </row>
    <row r="23" spans="1:9" ht="19.5" customHeight="1" thickBot="1">
      <c r="A23" s="326" t="s">
        <v>984</v>
      </c>
      <c r="B23" s="320">
        <v>34943</v>
      </c>
      <c r="C23" s="321" t="s">
        <v>985</v>
      </c>
      <c r="D23" s="322">
        <v>58</v>
      </c>
      <c r="E23" s="323" t="s">
        <v>986</v>
      </c>
      <c r="F23" s="324">
        <v>29</v>
      </c>
      <c r="G23" s="353" t="s">
        <v>987</v>
      </c>
      <c r="H23" s="354">
        <f>SUM(H24:H35)</f>
        <v>25812</v>
      </c>
      <c r="I23" s="60"/>
    </row>
    <row r="24" spans="1:9" ht="19.5" customHeight="1">
      <c r="A24" s="326" t="s">
        <v>1205</v>
      </c>
      <c r="B24" s="320">
        <v>7</v>
      </c>
      <c r="C24" s="321" t="s">
        <v>1206</v>
      </c>
      <c r="D24" s="322">
        <v>274</v>
      </c>
      <c r="E24" s="323" t="s">
        <v>1207</v>
      </c>
      <c r="F24" s="324">
        <v>0</v>
      </c>
      <c r="G24" s="321" t="s">
        <v>1208</v>
      </c>
      <c r="H24" s="355">
        <v>1044</v>
      </c>
      <c r="I24" s="60"/>
    </row>
    <row r="25" spans="1:9" ht="19.5" customHeight="1">
      <c r="A25" s="326" t="s">
        <v>1209</v>
      </c>
      <c r="B25" s="320">
        <v>1377</v>
      </c>
      <c r="C25" s="321" t="s">
        <v>1210</v>
      </c>
      <c r="D25" s="322">
        <v>770</v>
      </c>
      <c r="E25" s="323" t="s">
        <v>1211</v>
      </c>
      <c r="F25" s="324">
        <v>44</v>
      </c>
      <c r="G25" s="321" t="s">
        <v>1212</v>
      </c>
      <c r="H25" s="325">
        <v>1179</v>
      </c>
      <c r="I25" s="60"/>
    </row>
    <row r="26" spans="1:9" ht="19.5" customHeight="1">
      <c r="A26" s="326" t="s">
        <v>1213</v>
      </c>
      <c r="B26" s="320">
        <v>4</v>
      </c>
      <c r="C26" s="321" t="s">
        <v>1214</v>
      </c>
      <c r="D26" s="322">
        <v>1</v>
      </c>
      <c r="E26" s="323" t="s">
        <v>1215</v>
      </c>
      <c r="F26" s="324">
        <v>9</v>
      </c>
      <c r="G26" s="321" t="s">
        <v>1216</v>
      </c>
      <c r="H26" s="325">
        <v>13974</v>
      </c>
      <c r="I26" s="60"/>
    </row>
    <row r="27" spans="1:9" ht="19.5" customHeight="1">
      <c r="A27" s="326" t="s">
        <v>1217</v>
      </c>
      <c r="B27" s="320">
        <v>836</v>
      </c>
      <c r="C27" s="321" t="s">
        <v>1218</v>
      </c>
      <c r="D27" s="322">
        <v>233</v>
      </c>
      <c r="E27" s="323" t="s">
        <v>1219</v>
      </c>
      <c r="F27" s="324">
        <v>13</v>
      </c>
      <c r="G27" s="321" t="s">
        <v>1220</v>
      </c>
      <c r="H27" s="325">
        <v>38</v>
      </c>
      <c r="I27" s="60"/>
    </row>
    <row r="28" spans="1:9" ht="19.5" customHeight="1">
      <c r="A28" s="326" t="s">
        <v>1221</v>
      </c>
      <c r="B28" s="320">
        <v>438</v>
      </c>
      <c r="C28" s="321" t="s">
        <v>1222</v>
      </c>
      <c r="D28" s="322">
        <v>181</v>
      </c>
      <c r="E28" s="323" t="s">
        <v>1223</v>
      </c>
      <c r="F28" s="324">
        <v>3</v>
      </c>
      <c r="G28" s="321" t="s">
        <v>1224</v>
      </c>
      <c r="H28" s="325">
        <v>396</v>
      </c>
      <c r="I28" s="60"/>
    </row>
    <row r="29" spans="1:9" ht="19.5" customHeight="1">
      <c r="A29" s="326" t="s">
        <v>1225</v>
      </c>
      <c r="B29" s="320">
        <v>4</v>
      </c>
      <c r="C29" s="321" t="s">
        <v>1226</v>
      </c>
      <c r="D29" s="322">
        <v>157</v>
      </c>
      <c r="E29" s="323" t="s">
        <v>1227</v>
      </c>
      <c r="F29" s="324">
        <v>0</v>
      </c>
      <c r="G29" s="321" t="s">
        <v>1228</v>
      </c>
      <c r="H29" s="325">
        <v>62</v>
      </c>
      <c r="I29" s="60"/>
    </row>
    <row r="30" spans="1:9" ht="19.5" customHeight="1">
      <c r="A30" s="326" t="s">
        <v>1229</v>
      </c>
      <c r="B30" s="320">
        <v>3</v>
      </c>
      <c r="C30" s="321" t="s">
        <v>1230</v>
      </c>
      <c r="D30" s="322">
        <v>5</v>
      </c>
      <c r="E30" s="323" t="s">
        <v>1231</v>
      </c>
      <c r="F30" s="324">
        <v>488</v>
      </c>
      <c r="G30" s="321" t="s">
        <v>1232</v>
      </c>
      <c r="H30" s="325">
        <v>1</v>
      </c>
      <c r="I30" s="60"/>
    </row>
    <row r="31" spans="1:9" ht="19.5" customHeight="1">
      <c r="A31" s="326" t="s">
        <v>1233</v>
      </c>
      <c r="B31" s="320">
        <v>759</v>
      </c>
      <c r="C31" s="321" t="s">
        <v>1234</v>
      </c>
      <c r="D31" s="322">
        <v>0</v>
      </c>
      <c r="E31" s="323" t="s">
        <v>1235</v>
      </c>
      <c r="F31" s="324">
        <v>0</v>
      </c>
      <c r="G31" s="321" t="s">
        <v>1236</v>
      </c>
      <c r="H31" s="325">
        <v>340</v>
      </c>
      <c r="I31" s="60"/>
    </row>
    <row r="32" spans="1:9" ht="19.5" customHeight="1">
      <c r="A32" s="326" t="s">
        <v>1237</v>
      </c>
      <c r="B32" s="320">
        <v>1046</v>
      </c>
      <c r="C32" s="321" t="s">
        <v>1021</v>
      </c>
      <c r="D32" s="322">
        <v>1883</v>
      </c>
      <c r="E32" s="323" t="s">
        <v>1238</v>
      </c>
      <c r="F32" s="324">
        <v>2</v>
      </c>
      <c r="G32" s="321" t="s">
        <v>1239</v>
      </c>
      <c r="H32" s="325">
        <v>8723</v>
      </c>
      <c r="I32" s="60"/>
    </row>
    <row r="33" spans="1:9" ht="19.5" customHeight="1">
      <c r="A33" s="326" t="s">
        <v>1240</v>
      </c>
      <c r="B33" s="320">
        <v>19334</v>
      </c>
      <c r="C33" s="321" t="s">
        <v>1241</v>
      </c>
      <c r="D33" s="322">
        <v>205</v>
      </c>
      <c r="E33" s="323" t="s">
        <v>1242</v>
      </c>
      <c r="F33" s="324">
        <v>50</v>
      </c>
      <c r="G33" s="321" t="s">
        <v>1243</v>
      </c>
      <c r="H33" s="325">
        <v>1</v>
      </c>
      <c r="I33" s="60"/>
    </row>
    <row r="34" spans="1:9" ht="19.5" customHeight="1">
      <c r="A34" s="326" t="s">
        <v>1244</v>
      </c>
      <c r="B34" s="320">
        <v>0</v>
      </c>
      <c r="C34" s="321" t="s">
        <v>1245</v>
      </c>
      <c r="D34" s="322">
        <v>63</v>
      </c>
      <c r="E34" s="323" t="s">
        <v>1246</v>
      </c>
      <c r="F34" s="324">
        <v>1</v>
      </c>
      <c r="G34" s="321" t="s">
        <v>1247</v>
      </c>
      <c r="H34" s="325">
        <v>15</v>
      </c>
      <c r="I34" s="60"/>
    </row>
    <row r="35" spans="1:9" ht="19.5" customHeight="1" thickBot="1">
      <c r="A35" s="326" t="s">
        <v>1248</v>
      </c>
      <c r="B35" s="320">
        <v>124</v>
      </c>
      <c r="C35" s="321" t="s">
        <v>1249</v>
      </c>
      <c r="D35" s="322">
        <v>0</v>
      </c>
      <c r="E35" s="323" t="s">
        <v>1250</v>
      </c>
      <c r="F35" s="324">
        <v>1</v>
      </c>
      <c r="G35" s="352" t="s">
        <v>1251</v>
      </c>
      <c r="H35" s="339">
        <v>39</v>
      </c>
      <c r="I35" s="60"/>
    </row>
    <row r="36" spans="1:9" ht="19.5" customHeight="1" thickBot="1">
      <c r="A36" s="326" t="s">
        <v>1252</v>
      </c>
      <c r="B36" s="320">
        <v>9</v>
      </c>
      <c r="C36" s="321" t="s">
        <v>1253</v>
      </c>
      <c r="D36" s="322">
        <v>2</v>
      </c>
      <c r="E36" s="323" t="s">
        <v>1254</v>
      </c>
      <c r="F36" s="324">
        <v>10</v>
      </c>
      <c r="G36" s="353" t="s">
        <v>1255</v>
      </c>
      <c r="H36" s="354">
        <f>SUM(H37:H50)</f>
        <v>1142</v>
      </c>
      <c r="I36" s="60"/>
    </row>
    <row r="37" spans="1:9" ht="19.5" customHeight="1">
      <c r="A37" s="326" t="s">
        <v>1256</v>
      </c>
      <c r="B37" s="320">
        <v>275</v>
      </c>
      <c r="C37" s="321" t="s">
        <v>1257</v>
      </c>
      <c r="D37" s="322">
        <v>5</v>
      </c>
      <c r="E37" s="323" t="s">
        <v>1258</v>
      </c>
      <c r="F37" s="324">
        <v>0</v>
      </c>
      <c r="G37" s="321" t="s">
        <v>1259</v>
      </c>
      <c r="H37" s="355">
        <v>857</v>
      </c>
      <c r="I37" s="60"/>
    </row>
    <row r="38" spans="1:9" ht="19.5" customHeight="1">
      <c r="A38" s="326" t="s">
        <v>1260</v>
      </c>
      <c r="B38" s="320">
        <v>4455</v>
      </c>
      <c r="C38" s="321" t="s">
        <v>1261</v>
      </c>
      <c r="D38" s="322">
        <v>0</v>
      </c>
      <c r="E38" s="323" t="s">
        <v>1262</v>
      </c>
      <c r="F38" s="324">
        <v>0</v>
      </c>
      <c r="G38" s="321" t="s">
        <v>1263</v>
      </c>
      <c r="H38" s="325">
        <v>15</v>
      </c>
      <c r="I38" s="60"/>
    </row>
    <row r="39" spans="1:9" ht="19.5" customHeight="1">
      <c r="A39" s="326" t="s">
        <v>1264</v>
      </c>
      <c r="B39" s="320">
        <v>184</v>
      </c>
      <c r="C39" s="321" t="s">
        <v>1265</v>
      </c>
      <c r="D39" s="322">
        <v>7</v>
      </c>
      <c r="E39" s="323" t="s">
        <v>1266</v>
      </c>
      <c r="F39" s="324">
        <v>139</v>
      </c>
      <c r="G39" s="321" t="s">
        <v>1267</v>
      </c>
      <c r="H39" s="325">
        <v>0</v>
      </c>
      <c r="I39" s="60"/>
    </row>
    <row r="40" spans="1:9" ht="19.5" customHeight="1">
      <c r="A40" s="326" t="s">
        <v>1268</v>
      </c>
      <c r="B40" s="320">
        <v>5781</v>
      </c>
      <c r="C40" s="321" t="s">
        <v>1269</v>
      </c>
      <c r="D40" s="322">
        <v>5</v>
      </c>
      <c r="E40" s="323" t="s">
        <v>1270</v>
      </c>
      <c r="F40" s="324">
        <v>2</v>
      </c>
      <c r="G40" s="321" t="s">
        <v>1271</v>
      </c>
      <c r="H40" s="325">
        <v>2</v>
      </c>
      <c r="I40" s="60"/>
    </row>
    <row r="41" spans="1:9" ht="19.5" customHeight="1">
      <c r="A41" s="326" t="s">
        <v>1272</v>
      </c>
      <c r="B41" s="320">
        <v>0</v>
      </c>
      <c r="C41" s="321" t="s">
        <v>1273</v>
      </c>
      <c r="D41" s="322">
        <v>11</v>
      </c>
      <c r="E41" s="323" t="s">
        <v>1274</v>
      </c>
      <c r="F41" s="324">
        <v>33</v>
      </c>
      <c r="G41" s="333" t="s">
        <v>1275</v>
      </c>
      <c r="H41" s="325">
        <v>7</v>
      </c>
      <c r="I41" s="60"/>
    </row>
    <row r="42" spans="1:9" ht="19.5" customHeight="1" thickBot="1">
      <c r="A42" s="356" t="s">
        <v>1276</v>
      </c>
      <c r="B42" s="357">
        <v>4</v>
      </c>
      <c r="C42" s="321" t="s">
        <v>1277</v>
      </c>
      <c r="D42" s="322">
        <v>5</v>
      </c>
      <c r="E42" s="323" t="s">
        <v>1278</v>
      </c>
      <c r="F42" s="324">
        <v>29</v>
      </c>
      <c r="G42" s="321" t="s">
        <v>1279</v>
      </c>
      <c r="H42" s="325">
        <v>247</v>
      </c>
      <c r="I42" s="60"/>
    </row>
    <row r="43" spans="1:9" ht="19.5" customHeight="1" thickBot="1">
      <c r="A43" s="349" t="s">
        <v>1280</v>
      </c>
      <c r="B43" s="350">
        <f>SUM(B44:B52)+SUM(D3:D45)</f>
        <v>6754</v>
      </c>
      <c r="C43" s="321" t="s">
        <v>1281</v>
      </c>
      <c r="D43" s="322">
        <v>8</v>
      </c>
      <c r="E43" s="334" t="s">
        <v>1066</v>
      </c>
      <c r="F43" s="324">
        <v>46</v>
      </c>
      <c r="G43" s="321" t="s">
        <v>1067</v>
      </c>
      <c r="H43" s="325">
        <v>0</v>
      </c>
      <c r="I43" s="60"/>
    </row>
    <row r="44" spans="1:9" ht="19.5" customHeight="1">
      <c r="A44" s="326" t="s">
        <v>1068</v>
      </c>
      <c r="B44" s="320">
        <v>4</v>
      </c>
      <c r="C44" s="321" t="s">
        <v>1069</v>
      </c>
      <c r="D44" s="322">
        <v>0</v>
      </c>
      <c r="E44" s="323" t="s">
        <v>1070</v>
      </c>
      <c r="F44" s="324">
        <v>61</v>
      </c>
      <c r="G44" s="321" t="s">
        <v>1071</v>
      </c>
      <c r="H44" s="325">
        <v>0</v>
      </c>
      <c r="I44" s="60"/>
    </row>
    <row r="45" spans="1:9" ht="19.5" customHeight="1" thickBot="1">
      <c r="A45" s="326" t="s">
        <v>1072</v>
      </c>
      <c r="B45" s="320">
        <v>64</v>
      </c>
      <c r="C45" s="352" t="s">
        <v>1073</v>
      </c>
      <c r="D45" s="358">
        <v>0</v>
      </c>
      <c r="E45" s="323" t="s">
        <v>1074</v>
      </c>
      <c r="F45" s="324">
        <v>4</v>
      </c>
      <c r="G45" s="321" t="s">
        <v>1075</v>
      </c>
      <c r="H45" s="325">
        <v>3</v>
      </c>
      <c r="I45" s="60"/>
    </row>
    <row r="46" spans="1:9" ht="19.5" customHeight="1" thickBot="1">
      <c r="A46" s="326" t="s">
        <v>1076</v>
      </c>
      <c r="B46" s="320">
        <v>59</v>
      </c>
      <c r="C46" s="353" t="s">
        <v>1077</v>
      </c>
      <c r="D46" s="350">
        <f>SUM(D47:D52)+SUM(F3:F48)</f>
        <v>1582</v>
      </c>
      <c r="E46" s="323" t="s">
        <v>1078</v>
      </c>
      <c r="F46" s="324">
        <v>12</v>
      </c>
      <c r="G46" s="321" t="s">
        <v>1079</v>
      </c>
      <c r="H46" s="325">
        <v>1</v>
      </c>
      <c r="I46" s="60"/>
    </row>
    <row r="47" spans="1:9" ht="19.5" customHeight="1">
      <c r="A47" s="326" t="s">
        <v>1080</v>
      </c>
      <c r="B47" s="320">
        <v>35</v>
      </c>
      <c r="C47" s="321" t="s">
        <v>1081</v>
      </c>
      <c r="D47" s="337">
        <v>19</v>
      </c>
      <c r="E47" s="323" t="s">
        <v>1082</v>
      </c>
      <c r="F47" s="324">
        <v>6</v>
      </c>
      <c r="G47" s="335" t="s">
        <v>1083</v>
      </c>
      <c r="H47" s="325">
        <v>1</v>
      </c>
      <c r="I47" s="60"/>
    </row>
    <row r="48" spans="1:9" ht="19.5" customHeight="1" thickBot="1">
      <c r="A48" s="326" t="s">
        <v>1084</v>
      </c>
      <c r="B48" s="320">
        <v>26</v>
      </c>
      <c r="C48" s="321" t="s">
        <v>1085</v>
      </c>
      <c r="D48" s="322">
        <v>0</v>
      </c>
      <c r="E48" s="359" t="s">
        <v>1086</v>
      </c>
      <c r="F48" s="360">
        <v>1</v>
      </c>
      <c r="G48" s="336" t="s">
        <v>1087</v>
      </c>
      <c r="H48" s="325">
        <v>1</v>
      </c>
      <c r="I48" s="60"/>
    </row>
    <row r="49" spans="1:9" ht="19.5" customHeight="1" thickBot="1">
      <c r="A49" s="326" t="s">
        <v>1088</v>
      </c>
      <c r="B49" s="320">
        <v>19</v>
      </c>
      <c r="C49" s="321" t="s">
        <v>1089</v>
      </c>
      <c r="D49" s="324">
        <v>0</v>
      </c>
      <c r="E49" s="353" t="s">
        <v>1090</v>
      </c>
      <c r="F49" s="350">
        <f>SUM(F50:F52)+SUM(H3:H22)</f>
        <v>7074</v>
      </c>
      <c r="G49" s="338" t="s">
        <v>1282</v>
      </c>
      <c r="H49" s="339">
        <v>7</v>
      </c>
      <c r="I49" s="60"/>
    </row>
    <row r="50" spans="1:9" ht="19.5" customHeight="1" thickBot="1">
      <c r="A50" s="326" t="s">
        <v>1283</v>
      </c>
      <c r="B50" s="320">
        <v>19</v>
      </c>
      <c r="C50" s="321" t="s">
        <v>1284</v>
      </c>
      <c r="D50" s="322">
        <v>40</v>
      </c>
      <c r="E50" s="323" t="s">
        <v>1285</v>
      </c>
      <c r="F50" s="361">
        <v>1</v>
      </c>
      <c r="G50" s="364" t="s">
        <v>1286</v>
      </c>
      <c r="H50" s="365">
        <v>1</v>
      </c>
      <c r="I50" s="60"/>
    </row>
    <row r="51" spans="1:9" ht="19.5" customHeight="1" thickBot="1">
      <c r="A51" s="326" t="s">
        <v>1287</v>
      </c>
      <c r="B51" s="320">
        <v>65</v>
      </c>
      <c r="C51" s="321" t="s">
        <v>1097</v>
      </c>
      <c r="D51" s="337">
        <v>1</v>
      </c>
      <c r="E51" s="323" t="s">
        <v>1098</v>
      </c>
      <c r="F51" s="324">
        <v>7</v>
      </c>
      <c r="G51" s="353" t="s">
        <v>1095</v>
      </c>
      <c r="H51" s="354">
        <v>178</v>
      </c>
      <c r="I51" s="60"/>
    </row>
    <row r="52" spans="1:9" ht="19.5" customHeight="1" thickBot="1">
      <c r="A52" s="363" t="s">
        <v>1288</v>
      </c>
      <c r="B52" s="341">
        <v>8</v>
      </c>
      <c r="C52" s="342" t="s">
        <v>1289</v>
      </c>
      <c r="D52" s="343">
        <v>0</v>
      </c>
      <c r="E52" s="344" t="s">
        <v>1290</v>
      </c>
      <c r="F52" s="345">
        <v>1</v>
      </c>
      <c r="G52" s="346"/>
      <c r="H52" s="347"/>
      <c r="I52" s="60"/>
    </row>
    <row r="53" spans="1:9" ht="16.5" customHeight="1" thickTop="1">
      <c r="A53" s="82"/>
      <c r="B53" s="83"/>
      <c r="C53" s="82"/>
      <c r="D53" s="83"/>
      <c r="E53" s="82"/>
      <c r="F53" s="83"/>
      <c r="G53" s="394" t="s">
        <v>1102</v>
      </c>
      <c r="H53" s="394"/>
      <c r="I53" s="60"/>
    </row>
    <row r="54" spans="1:9" ht="19.5" customHeight="1">
      <c r="A54" s="82"/>
      <c r="B54" s="83"/>
      <c r="C54" s="82"/>
      <c r="D54" s="83"/>
      <c r="E54" s="82"/>
      <c r="F54" s="83"/>
      <c r="G54" s="51"/>
      <c r="H54" s="83"/>
      <c r="I54" s="60"/>
    </row>
    <row r="55" spans="1:9" ht="19.5" customHeight="1">
      <c r="A55" s="82"/>
      <c r="B55" s="83"/>
      <c r="C55" s="51"/>
      <c r="D55" s="83"/>
      <c r="E55" s="82"/>
      <c r="F55" s="83"/>
      <c r="I55" s="60"/>
    </row>
  </sheetData>
  <mergeCells count="2">
    <mergeCell ref="A1:H1"/>
    <mergeCell ref="G53:H53"/>
  </mergeCells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P59"/>
  <sheetViews>
    <sheetView zoomScaleNormal="100" zoomScaleSheetLayoutView="75" workbookViewId="0">
      <selection activeCell="K12" sqref="K12"/>
    </sheetView>
  </sheetViews>
  <sheetFormatPr defaultRowHeight="13.5"/>
  <cols>
    <col min="1" max="1" width="9.75" customWidth="1"/>
    <col min="2" max="2" width="8.875" customWidth="1"/>
    <col min="3" max="15" width="7.25" customWidth="1"/>
    <col min="16" max="16" width="8.25" customWidth="1"/>
  </cols>
  <sheetData>
    <row r="1" spans="1:16">
      <c r="A1" s="259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6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</row>
    <row r="3" spans="1:16" ht="18.75">
      <c r="A3" s="397" t="s">
        <v>842</v>
      </c>
      <c r="B3" s="402"/>
      <c r="C3" s="402"/>
      <c r="D3" s="402"/>
      <c r="E3" s="402"/>
      <c r="F3" s="402"/>
      <c r="G3" s="402"/>
      <c r="H3" s="402"/>
      <c r="I3" s="402"/>
      <c r="J3" s="402"/>
      <c r="K3" s="402"/>
      <c r="L3" s="402"/>
      <c r="M3" s="402"/>
      <c r="N3" s="402"/>
      <c r="O3" s="402"/>
      <c r="P3" s="402"/>
    </row>
    <row r="4" spans="1:16" ht="14.25" thickBo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261" t="s">
        <v>296</v>
      </c>
      <c r="P4" s="262" t="s">
        <v>843</v>
      </c>
    </row>
    <row r="5" spans="1:16">
      <c r="A5" s="388"/>
      <c r="B5" s="263" t="s">
        <v>297</v>
      </c>
      <c r="C5" s="264"/>
      <c r="D5" s="348" t="s">
        <v>844</v>
      </c>
      <c r="E5" s="265"/>
      <c r="F5" s="264"/>
      <c r="G5" s="265"/>
      <c r="H5" s="265"/>
      <c r="I5" s="264"/>
      <c r="J5" s="265"/>
      <c r="K5" s="265"/>
      <c r="L5" s="265"/>
      <c r="M5" s="265"/>
      <c r="N5" s="265"/>
      <c r="O5" s="264"/>
      <c r="P5" s="266" t="s">
        <v>845</v>
      </c>
    </row>
    <row r="6" spans="1:16" ht="14.25" thickBot="1">
      <c r="A6" s="389"/>
      <c r="B6" s="267" t="s">
        <v>299</v>
      </c>
      <c r="C6" s="268" t="s">
        <v>300</v>
      </c>
      <c r="D6" s="269" t="s">
        <v>846</v>
      </c>
      <c r="E6" s="269" t="s">
        <v>847</v>
      </c>
      <c r="F6" s="268" t="s">
        <v>848</v>
      </c>
      <c r="G6" s="269" t="s">
        <v>849</v>
      </c>
      <c r="H6" s="269" t="s">
        <v>850</v>
      </c>
      <c r="I6" s="268" t="s">
        <v>851</v>
      </c>
      <c r="J6" s="269" t="s">
        <v>852</v>
      </c>
      <c r="K6" s="269" t="s">
        <v>853</v>
      </c>
      <c r="L6" s="269" t="s">
        <v>854</v>
      </c>
      <c r="M6" s="271" t="s">
        <v>855</v>
      </c>
      <c r="N6" s="270" t="s">
        <v>856</v>
      </c>
      <c r="O6" s="269" t="s">
        <v>857</v>
      </c>
      <c r="P6" s="272" t="s">
        <v>858</v>
      </c>
    </row>
    <row r="7" spans="1:16" ht="17.25" customHeight="1" thickBot="1">
      <c r="A7" s="273" t="s">
        <v>859</v>
      </c>
      <c r="B7" s="274">
        <f>B8+SUM(B27:B58)</f>
        <v>174352</v>
      </c>
      <c r="C7" s="275">
        <f t="shared" ref="C7:P7" si="0">C8+SUM(C27:C58)</f>
        <v>52430</v>
      </c>
      <c r="D7" s="275">
        <f t="shared" si="0"/>
        <v>34990</v>
      </c>
      <c r="E7" s="275">
        <f t="shared" si="0"/>
        <v>19191</v>
      </c>
      <c r="F7" s="275">
        <f t="shared" si="0"/>
        <v>13925</v>
      </c>
      <c r="G7" s="275">
        <f t="shared" si="0"/>
        <v>8741</v>
      </c>
      <c r="H7" s="275">
        <f>H8+SUM(H27:H58)</f>
        <v>5658</v>
      </c>
      <c r="I7" s="275">
        <f t="shared" si="0"/>
        <v>5525</v>
      </c>
      <c r="J7" s="275">
        <f t="shared" si="0"/>
        <v>4484</v>
      </c>
      <c r="K7" s="275">
        <f t="shared" si="0"/>
        <v>3354</v>
      </c>
      <c r="L7" s="275">
        <f t="shared" si="0"/>
        <v>1869</v>
      </c>
      <c r="M7" s="275">
        <f>M8+SUM(M27:M58)</f>
        <v>1749</v>
      </c>
      <c r="N7" s="275">
        <f t="shared" si="0"/>
        <v>1558</v>
      </c>
      <c r="O7" s="275">
        <f t="shared" si="0"/>
        <v>1370</v>
      </c>
      <c r="P7" s="276">
        <f t="shared" si="0"/>
        <v>19508</v>
      </c>
    </row>
    <row r="8" spans="1:16" ht="17.25" customHeight="1" thickBot="1">
      <c r="A8" s="277" t="s">
        <v>860</v>
      </c>
      <c r="B8" s="274">
        <f t="shared" ref="B8:P8" si="1">SUM(B9:B26)</f>
        <v>77751</v>
      </c>
      <c r="C8" s="275">
        <f t="shared" si="1"/>
        <v>30793</v>
      </c>
      <c r="D8" s="275">
        <f t="shared" si="1"/>
        <v>16194</v>
      </c>
      <c r="E8" s="275">
        <f t="shared" si="1"/>
        <v>7342</v>
      </c>
      <c r="F8" s="275">
        <f t="shared" si="1"/>
        <v>3757</v>
      </c>
      <c r="G8" s="275">
        <f t="shared" si="1"/>
        <v>1702</v>
      </c>
      <c r="H8" s="275">
        <f>SUM(H9:H26)</f>
        <v>1757</v>
      </c>
      <c r="I8" s="275">
        <f t="shared" si="1"/>
        <v>2658</v>
      </c>
      <c r="J8" s="275">
        <f t="shared" si="1"/>
        <v>1517</v>
      </c>
      <c r="K8" s="275">
        <f t="shared" si="1"/>
        <v>1340</v>
      </c>
      <c r="L8" s="275">
        <f t="shared" si="1"/>
        <v>974</v>
      </c>
      <c r="M8" s="275">
        <f>SUM(M9:M26)</f>
        <v>769</v>
      </c>
      <c r="N8" s="275">
        <f t="shared" si="1"/>
        <v>363</v>
      </c>
      <c r="O8" s="275">
        <f t="shared" si="1"/>
        <v>105</v>
      </c>
      <c r="P8" s="276">
        <f t="shared" si="1"/>
        <v>8480</v>
      </c>
    </row>
    <row r="9" spans="1:16" ht="17.25" customHeight="1">
      <c r="A9" s="278" t="s">
        <v>861</v>
      </c>
      <c r="B9" s="279">
        <f t="shared" ref="B9:B58" si="2">SUM(C9:P9)</f>
        <v>9577</v>
      </c>
      <c r="C9" s="280">
        <v>2796</v>
      </c>
      <c r="D9" s="281">
        <v>1927</v>
      </c>
      <c r="E9" s="281">
        <v>1023</v>
      </c>
      <c r="F9" s="281">
        <v>1592</v>
      </c>
      <c r="G9" s="281">
        <v>521</v>
      </c>
      <c r="H9" s="280">
        <v>111</v>
      </c>
      <c r="I9" s="281">
        <v>132</v>
      </c>
      <c r="J9" s="280">
        <v>125</v>
      </c>
      <c r="K9" s="280">
        <v>243</v>
      </c>
      <c r="L9" s="280">
        <v>41</v>
      </c>
      <c r="M9" s="281">
        <v>87</v>
      </c>
      <c r="N9" s="280">
        <v>3</v>
      </c>
      <c r="O9" s="281">
        <v>0</v>
      </c>
      <c r="P9" s="282">
        <v>976</v>
      </c>
    </row>
    <row r="10" spans="1:16" ht="17.25" customHeight="1">
      <c r="A10" s="283" t="s">
        <v>862</v>
      </c>
      <c r="B10" s="284">
        <f t="shared" si="2"/>
        <v>4826</v>
      </c>
      <c r="C10" s="285">
        <v>2082</v>
      </c>
      <c r="D10" s="286">
        <v>1183</v>
      </c>
      <c r="E10" s="286">
        <v>418</v>
      </c>
      <c r="F10" s="286">
        <v>88</v>
      </c>
      <c r="G10" s="286">
        <v>40</v>
      </c>
      <c r="H10" s="285">
        <v>35</v>
      </c>
      <c r="I10" s="286">
        <v>156</v>
      </c>
      <c r="J10" s="285">
        <v>75</v>
      </c>
      <c r="K10" s="285">
        <v>83</v>
      </c>
      <c r="L10" s="285">
        <v>52</v>
      </c>
      <c r="M10" s="286">
        <v>66</v>
      </c>
      <c r="N10" s="285">
        <v>12</v>
      </c>
      <c r="O10" s="286">
        <v>2</v>
      </c>
      <c r="P10" s="287">
        <v>534</v>
      </c>
    </row>
    <row r="11" spans="1:16" ht="17.25" customHeight="1">
      <c r="A11" s="283" t="s">
        <v>863</v>
      </c>
      <c r="B11" s="284">
        <f t="shared" si="2"/>
        <v>3117</v>
      </c>
      <c r="C11" s="285">
        <v>1540</v>
      </c>
      <c r="D11" s="286">
        <v>721</v>
      </c>
      <c r="E11" s="286">
        <v>222</v>
      </c>
      <c r="F11" s="286">
        <v>23</v>
      </c>
      <c r="G11" s="286">
        <v>41</v>
      </c>
      <c r="H11" s="285">
        <v>5</v>
      </c>
      <c r="I11" s="286">
        <v>99</v>
      </c>
      <c r="J11" s="285">
        <v>58</v>
      </c>
      <c r="K11" s="285">
        <v>30</v>
      </c>
      <c r="L11" s="285">
        <v>44</v>
      </c>
      <c r="M11" s="286">
        <v>18</v>
      </c>
      <c r="N11" s="285">
        <v>1</v>
      </c>
      <c r="O11" s="286">
        <v>0</v>
      </c>
      <c r="P11" s="287">
        <v>315</v>
      </c>
    </row>
    <row r="12" spans="1:16" ht="17.25" customHeight="1">
      <c r="A12" s="283" t="s">
        <v>864</v>
      </c>
      <c r="B12" s="284">
        <f t="shared" si="2"/>
        <v>15651</v>
      </c>
      <c r="C12" s="285">
        <v>8091</v>
      </c>
      <c r="D12" s="286">
        <v>2836</v>
      </c>
      <c r="E12" s="286">
        <v>975</v>
      </c>
      <c r="F12" s="286">
        <v>162</v>
      </c>
      <c r="G12" s="286">
        <v>43</v>
      </c>
      <c r="H12" s="285">
        <v>23</v>
      </c>
      <c r="I12" s="286">
        <v>847</v>
      </c>
      <c r="J12" s="285">
        <v>268</v>
      </c>
      <c r="K12" s="285">
        <v>340</v>
      </c>
      <c r="L12" s="285">
        <v>408</v>
      </c>
      <c r="M12" s="286">
        <v>46</v>
      </c>
      <c r="N12" s="285">
        <v>24</v>
      </c>
      <c r="O12" s="286">
        <v>2</v>
      </c>
      <c r="P12" s="287">
        <v>1586</v>
      </c>
    </row>
    <row r="13" spans="1:16" ht="17.25" customHeight="1">
      <c r="A13" s="283" t="s">
        <v>865</v>
      </c>
      <c r="B13" s="284">
        <f t="shared" si="2"/>
        <v>7490</v>
      </c>
      <c r="C13" s="285">
        <v>3150</v>
      </c>
      <c r="D13" s="286">
        <v>2037</v>
      </c>
      <c r="E13" s="286">
        <v>1098</v>
      </c>
      <c r="F13" s="286">
        <v>26</v>
      </c>
      <c r="G13" s="286">
        <v>62</v>
      </c>
      <c r="H13" s="285">
        <v>38</v>
      </c>
      <c r="I13" s="286">
        <v>111</v>
      </c>
      <c r="J13" s="285">
        <v>257</v>
      </c>
      <c r="K13" s="285">
        <v>60</v>
      </c>
      <c r="L13" s="285">
        <v>48</v>
      </c>
      <c r="M13" s="286">
        <v>67</v>
      </c>
      <c r="N13" s="285">
        <v>7</v>
      </c>
      <c r="O13" s="286">
        <v>3</v>
      </c>
      <c r="P13" s="287">
        <v>526</v>
      </c>
    </row>
    <row r="14" spans="1:16" ht="17.25" customHeight="1">
      <c r="A14" s="283" t="s">
        <v>866</v>
      </c>
      <c r="B14" s="284">
        <f t="shared" si="2"/>
        <v>2185</v>
      </c>
      <c r="C14" s="285">
        <v>787</v>
      </c>
      <c r="D14" s="286">
        <v>576</v>
      </c>
      <c r="E14" s="286">
        <v>274</v>
      </c>
      <c r="F14" s="286">
        <v>65</v>
      </c>
      <c r="G14" s="286">
        <v>23</v>
      </c>
      <c r="H14" s="285">
        <v>46</v>
      </c>
      <c r="I14" s="286">
        <v>74</v>
      </c>
      <c r="J14" s="285">
        <v>62</v>
      </c>
      <c r="K14" s="285">
        <v>15</v>
      </c>
      <c r="L14" s="285">
        <v>23</v>
      </c>
      <c r="M14" s="286">
        <v>27</v>
      </c>
      <c r="N14" s="285">
        <v>0</v>
      </c>
      <c r="O14" s="286">
        <v>1</v>
      </c>
      <c r="P14" s="287">
        <v>212</v>
      </c>
    </row>
    <row r="15" spans="1:16" ht="17.25" customHeight="1">
      <c r="A15" s="283" t="s">
        <v>867</v>
      </c>
      <c r="B15" s="284">
        <f t="shared" si="2"/>
        <v>4001</v>
      </c>
      <c r="C15" s="285">
        <v>2052</v>
      </c>
      <c r="D15" s="286">
        <v>782</v>
      </c>
      <c r="E15" s="286">
        <v>336</v>
      </c>
      <c r="F15" s="286">
        <v>39</v>
      </c>
      <c r="G15" s="286">
        <v>4</v>
      </c>
      <c r="H15" s="285">
        <v>56</v>
      </c>
      <c r="I15" s="286">
        <v>99</v>
      </c>
      <c r="J15" s="285">
        <v>59</v>
      </c>
      <c r="K15" s="285">
        <v>121</v>
      </c>
      <c r="L15" s="285">
        <v>25</v>
      </c>
      <c r="M15" s="286">
        <v>45</v>
      </c>
      <c r="N15" s="285">
        <v>12</v>
      </c>
      <c r="O15" s="286">
        <v>11</v>
      </c>
      <c r="P15" s="287">
        <v>360</v>
      </c>
    </row>
    <row r="16" spans="1:16" ht="17.25" customHeight="1">
      <c r="A16" s="283" t="s">
        <v>868</v>
      </c>
      <c r="B16" s="284">
        <f t="shared" si="2"/>
        <v>2219</v>
      </c>
      <c r="C16" s="285">
        <v>822</v>
      </c>
      <c r="D16" s="286">
        <v>496</v>
      </c>
      <c r="E16" s="286">
        <v>296</v>
      </c>
      <c r="F16" s="286">
        <v>20</v>
      </c>
      <c r="G16" s="286">
        <v>33</v>
      </c>
      <c r="H16" s="285">
        <v>63</v>
      </c>
      <c r="I16" s="286">
        <v>69</v>
      </c>
      <c r="J16" s="285">
        <v>59</v>
      </c>
      <c r="K16" s="285">
        <v>3</v>
      </c>
      <c r="L16" s="285">
        <v>21</v>
      </c>
      <c r="M16" s="286">
        <v>19</v>
      </c>
      <c r="N16" s="285">
        <v>78</v>
      </c>
      <c r="O16" s="286">
        <v>8</v>
      </c>
      <c r="P16" s="287">
        <v>232</v>
      </c>
    </row>
    <row r="17" spans="1:16" ht="17.25" customHeight="1">
      <c r="A17" s="283" t="s">
        <v>869</v>
      </c>
      <c r="B17" s="284">
        <f t="shared" si="2"/>
        <v>3701</v>
      </c>
      <c r="C17" s="285">
        <v>1528</v>
      </c>
      <c r="D17" s="286">
        <v>739</v>
      </c>
      <c r="E17" s="286">
        <v>343</v>
      </c>
      <c r="F17" s="286">
        <v>434</v>
      </c>
      <c r="G17" s="286">
        <v>159</v>
      </c>
      <c r="H17" s="285">
        <v>12</v>
      </c>
      <c r="I17" s="286">
        <v>94</v>
      </c>
      <c r="J17" s="285">
        <v>58</v>
      </c>
      <c r="K17" s="285">
        <v>39</v>
      </c>
      <c r="L17" s="285">
        <v>28</v>
      </c>
      <c r="M17" s="286">
        <v>34</v>
      </c>
      <c r="N17" s="285">
        <v>2</v>
      </c>
      <c r="O17" s="286">
        <v>1</v>
      </c>
      <c r="P17" s="287">
        <v>230</v>
      </c>
    </row>
    <row r="18" spans="1:16" ht="17.25" customHeight="1">
      <c r="A18" s="283" t="s">
        <v>870</v>
      </c>
      <c r="B18" s="284">
        <f t="shared" si="2"/>
        <v>2801</v>
      </c>
      <c r="C18" s="285">
        <v>707</v>
      </c>
      <c r="D18" s="286">
        <v>476</v>
      </c>
      <c r="E18" s="286">
        <v>221</v>
      </c>
      <c r="F18" s="286">
        <v>279</v>
      </c>
      <c r="G18" s="286">
        <v>449</v>
      </c>
      <c r="H18" s="285">
        <v>119</v>
      </c>
      <c r="I18" s="286">
        <v>104</v>
      </c>
      <c r="J18" s="285">
        <v>60</v>
      </c>
      <c r="K18" s="285">
        <v>25</v>
      </c>
      <c r="L18" s="285">
        <v>21</v>
      </c>
      <c r="M18" s="286">
        <v>85</v>
      </c>
      <c r="N18" s="285">
        <v>1</v>
      </c>
      <c r="O18" s="286">
        <v>0</v>
      </c>
      <c r="P18" s="287">
        <v>254</v>
      </c>
    </row>
    <row r="19" spans="1:16" ht="17.25" customHeight="1">
      <c r="A19" s="283" t="s">
        <v>871</v>
      </c>
      <c r="B19" s="284">
        <f t="shared" si="2"/>
        <v>5312</v>
      </c>
      <c r="C19" s="285">
        <v>1546</v>
      </c>
      <c r="D19" s="286">
        <v>1240</v>
      </c>
      <c r="E19" s="286">
        <v>510</v>
      </c>
      <c r="F19" s="286">
        <v>182</v>
      </c>
      <c r="G19" s="286">
        <v>54</v>
      </c>
      <c r="H19" s="285">
        <v>96</v>
      </c>
      <c r="I19" s="286">
        <v>258</v>
      </c>
      <c r="J19" s="285">
        <v>115</v>
      </c>
      <c r="K19" s="285">
        <v>88</v>
      </c>
      <c r="L19" s="285">
        <v>91</v>
      </c>
      <c r="M19" s="286">
        <v>59</v>
      </c>
      <c r="N19" s="285">
        <v>0</v>
      </c>
      <c r="O19" s="286">
        <v>4</v>
      </c>
      <c r="P19" s="287">
        <v>1069</v>
      </c>
    </row>
    <row r="20" spans="1:16" ht="17.25" customHeight="1">
      <c r="A20" s="283" t="s">
        <v>872</v>
      </c>
      <c r="B20" s="284">
        <f t="shared" si="2"/>
        <v>2495</v>
      </c>
      <c r="C20" s="285">
        <v>948</v>
      </c>
      <c r="D20" s="286">
        <v>425</v>
      </c>
      <c r="E20" s="286">
        <v>362</v>
      </c>
      <c r="F20" s="286">
        <v>219</v>
      </c>
      <c r="G20" s="286">
        <v>54</v>
      </c>
      <c r="H20" s="285">
        <v>31</v>
      </c>
      <c r="I20" s="286">
        <v>57</v>
      </c>
      <c r="J20" s="285">
        <v>50</v>
      </c>
      <c r="K20" s="285">
        <v>38</v>
      </c>
      <c r="L20" s="285">
        <v>16</v>
      </c>
      <c r="M20" s="286">
        <v>39</v>
      </c>
      <c r="N20" s="285">
        <v>4</v>
      </c>
      <c r="O20" s="286">
        <v>5</v>
      </c>
      <c r="P20" s="287">
        <v>247</v>
      </c>
    </row>
    <row r="21" spans="1:16" ht="17.25" customHeight="1">
      <c r="A21" s="283" t="s">
        <v>873</v>
      </c>
      <c r="B21" s="284">
        <f t="shared" si="2"/>
        <v>3602</v>
      </c>
      <c r="C21" s="285">
        <v>1117</v>
      </c>
      <c r="D21" s="286">
        <v>989</v>
      </c>
      <c r="E21" s="286">
        <v>221</v>
      </c>
      <c r="F21" s="286">
        <v>44</v>
      </c>
      <c r="G21" s="286">
        <v>35</v>
      </c>
      <c r="H21" s="285">
        <v>12</v>
      </c>
      <c r="I21" s="286">
        <v>226</v>
      </c>
      <c r="J21" s="285">
        <v>78</v>
      </c>
      <c r="K21" s="285">
        <v>56</v>
      </c>
      <c r="L21" s="285">
        <v>75</v>
      </c>
      <c r="M21" s="286">
        <v>58</v>
      </c>
      <c r="N21" s="285">
        <v>0</v>
      </c>
      <c r="O21" s="286">
        <v>2</v>
      </c>
      <c r="P21" s="287">
        <v>689</v>
      </c>
    </row>
    <row r="22" spans="1:16" ht="17.25" customHeight="1">
      <c r="A22" s="283" t="s">
        <v>874</v>
      </c>
      <c r="B22" s="284">
        <f t="shared" si="2"/>
        <v>2685</v>
      </c>
      <c r="C22" s="285">
        <v>506</v>
      </c>
      <c r="D22" s="286">
        <v>560</v>
      </c>
      <c r="E22" s="286">
        <v>324</v>
      </c>
      <c r="F22" s="286">
        <v>245</v>
      </c>
      <c r="G22" s="286">
        <v>26</v>
      </c>
      <c r="H22" s="285">
        <v>48</v>
      </c>
      <c r="I22" s="286">
        <v>108</v>
      </c>
      <c r="J22" s="285">
        <v>46</v>
      </c>
      <c r="K22" s="285">
        <v>64</v>
      </c>
      <c r="L22" s="285">
        <v>31</v>
      </c>
      <c r="M22" s="286">
        <v>25</v>
      </c>
      <c r="N22" s="285">
        <v>2</v>
      </c>
      <c r="O22" s="286">
        <v>5</v>
      </c>
      <c r="P22" s="287">
        <v>695</v>
      </c>
    </row>
    <row r="23" spans="1:16" ht="17.25" customHeight="1">
      <c r="A23" s="283" t="s">
        <v>875</v>
      </c>
      <c r="B23" s="284">
        <f t="shared" si="2"/>
        <v>3282</v>
      </c>
      <c r="C23" s="285">
        <v>1375</v>
      </c>
      <c r="D23" s="286">
        <v>558</v>
      </c>
      <c r="E23" s="286">
        <v>311</v>
      </c>
      <c r="F23" s="286">
        <v>249</v>
      </c>
      <c r="G23" s="286">
        <v>80</v>
      </c>
      <c r="H23" s="285">
        <v>124</v>
      </c>
      <c r="I23" s="286">
        <v>101</v>
      </c>
      <c r="J23" s="285">
        <v>56</v>
      </c>
      <c r="K23" s="285">
        <v>112</v>
      </c>
      <c r="L23" s="285">
        <v>19</v>
      </c>
      <c r="M23" s="286">
        <v>48</v>
      </c>
      <c r="N23" s="285">
        <v>10</v>
      </c>
      <c r="O23" s="286">
        <v>7</v>
      </c>
      <c r="P23" s="287">
        <v>232</v>
      </c>
    </row>
    <row r="24" spans="1:16" ht="17.25" customHeight="1">
      <c r="A24" s="283" t="s">
        <v>876</v>
      </c>
      <c r="B24" s="284">
        <f t="shared" si="2"/>
        <v>964</v>
      </c>
      <c r="C24" s="285">
        <v>297</v>
      </c>
      <c r="D24" s="286">
        <v>261</v>
      </c>
      <c r="E24" s="286">
        <v>105</v>
      </c>
      <c r="F24" s="286">
        <v>29</v>
      </c>
      <c r="G24" s="286">
        <v>7</v>
      </c>
      <c r="H24" s="285">
        <v>71</v>
      </c>
      <c r="I24" s="286">
        <v>57</v>
      </c>
      <c r="J24" s="285">
        <v>26</v>
      </c>
      <c r="K24" s="285">
        <v>9</v>
      </c>
      <c r="L24" s="285">
        <v>13</v>
      </c>
      <c r="M24" s="286">
        <v>5</v>
      </c>
      <c r="N24" s="285">
        <v>2</v>
      </c>
      <c r="O24" s="286">
        <v>1</v>
      </c>
      <c r="P24" s="287">
        <v>81</v>
      </c>
    </row>
    <row r="25" spans="1:16" ht="17.25" customHeight="1">
      <c r="A25" s="283" t="s">
        <v>877</v>
      </c>
      <c r="B25" s="284">
        <f t="shared" si="2"/>
        <v>2486</v>
      </c>
      <c r="C25" s="285">
        <v>980</v>
      </c>
      <c r="D25" s="286">
        <v>203</v>
      </c>
      <c r="E25" s="286">
        <v>154</v>
      </c>
      <c r="F25" s="286">
        <v>38</v>
      </c>
      <c r="G25" s="286">
        <v>34</v>
      </c>
      <c r="H25" s="285">
        <v>688</v>
      </c>
      <c r="I25" s="286">
        <v>40</v>
      </c>
      <c r="J25" s="285">
        <v>29</v>
      </c>
      <c r="K25" s="285">
        <v>9</v>
      </c>
      <c r="L25" s="285">
        <v>8</v>
      </c>
      <c r="M25" s="286">
        <v>12</v>
      </c>
      <c r="N25" s="285">
        <v>128</v>
      </c>
      <c r="O25" s="286">
        <v>38</v>
      </c>
      <c r="P25" s="287">
        <v>125</v>
      </c>
    </row>
    <row r="26" spans="1:16" ht="17.25" customHeight="1" thickBot="1">
      <c r="A26" s="288" t="s">
        <v>878</v>
      </c>
      <c r="B26" s="289">
        <f t="shared" si="2"/>
        <v>1357</v>
      </c>
      <c r="C26" s="290">
        <v>469</v>
      </c>
      <c r="D26" s="291">
        <v>185</v>
      </c>
      <c r="E26" s="292">
        <v>149</v>
      </c>
      <c r="F26" s="292">
        <v>23</v>
      </c>
      <c r="G26" s="292">
        <v>37</v>
      </c>
      <c r="H26" s="293">
        <v>179</v>
      </c>
      <c r="I26" s="292">
        <v>26</v>
      </c>
      <c r="J26" s="293">
        <v>36</v>
      </c>
      <c r="K26" s="293">
        <v>5</v>
      </c>
      <c r="L26" s="293">
        <v>10</v>
      </c>
      <c r="M26" s="293">
        <v>29</v>
      </c>
      <c r="N26" s="293">
        <v>77</v>
      </c>
      <c r="O26" s="286">
        <v>15</v>
      </c>
      <c r="P26" s="287">
        <v>117</v>
      </c>
    </row>
    <row r="27" spans="1:16" ht="17.25" customHeight="1">
      <c r="A27" s="294" t="s">
        <v>879</v>
      </c>
      <c r="B27" s="295">
        <f t="shared" si="2"/>
        <v>32161</v>
      </c>
      <c r="C27" s="296">
        <v>9769</v>
      </c>
      <c r="D27" s="297">
        <v>9581</v>
      </c>
      <c r="E27" s="297">
        <v>3895</v>
      </c>
      <c r="F27" s="297">
        <v>1372</v>
      </c>
      <c r="G27" s="297">
        <v>612</v>
      </c>
      <c r="H27" s="296">
        <v>556</v>
      </c>
      <c r="I27" s="297">
        <v>802</v>
      </c>
      <c r="J27" s="296">
        <v>633</v>
      </c>
      <c r="K27" s="296">
        <v>1158</v>
      </c>
      <c r="L27" s="296">
        <v>328</v>
      </c>
      <c r="M27" s="296">
        <v>300</v>
      </c>
      <c r="N27" s="296">
        <v>29</v>
      </c>
      <c r="O27" s="296">
        <v>12</v>
      </c>
      <c r="P27" s="298">
        <v>3114</v>
      </c>
    </row>
    <row r="28" spans="1:16" ht="17.25" customHeight="1">
      <c r="A28" s="299" t="s">
        <v>880</v>
      </c>
      <c r="B28" s="300">
        <f t="shared" si="2"/>
        <v>4974</v>
      </c>
      <c r="C28" s="301">
        <v>713</v>
      </c>
      <c r="D28" s="302">
        <v>1049</v>
      </c>
      <c r="E28" s="301">
        <v>1236</v>
      </c>
      <c r="F28" s="301">
        <v>397</v>
      </c>
      <c r="G28" s="301">
        <v>404</v>
      </c>
      <c r="H28" s="303">
        <v>101</v>
      </c>
      <c r="I28" s="301">
        <v>448</v>
      </c>
      <c r="J28" s="303">
        <v>103</v>
      </c>
      <c r="K28" s="303">
        <v>8</v>
      </c>
      <c r="L28" s="303">
        <v>38</v>
      </c>
      <c r="M28" s="301">
        <v>58</v>
      </c>
      <c r="N28" s="303">
        <v>10</v>
      </c>
      <c r="O28" s="301">
        <v>1</v>
      </c>
      <c r="P28" s="304">
        <v>408</v>
      </c>
    </row>
    <row r="29" spans="1:16" ht="17.25" customHeight="1">
      <c r="A29" s="299" t="s">
        <v>881</v>
      </c>
      <c r="B29" s="300">
        <f t="shared" si="2"/>
        <v>4946</v>
      </c>
      <c r="C29" s="301">
        <v>676</v>
      </c>
      <c r="D29" s="302">
        <v>486</v>
      </c>
      <c r="E29" s="301">
        <v>693</v>
      </c>
      <c r="F29" s="301">
        <v>1235</v>
      </c>
      <c r="G29" s="301">
        <v>250</v>
      </c>
      <c r="H29" s="303">
        <v>185</v>
      </c>
      <c r="I29" s="301">
        <v>64</v>
      </c>
      <c r="J29" s="303">
        <v>129</v>
      </c>
      <c r="K29" s="303">
        <v>22</v>
      </c>
      <c r="L29" s="303">
        <v>9</v>
      </c>
      <c r="M29" s="301">
        <v>58</v>
      </c>
      <c r="N29" s="303">
        <v>258</v>
      </c>
      <c r="O29" s="301">
        <v>200</v>
      </c>
      <c r="P29" s="304">
        <v>681</v>
      </c>
    </row>
    <row r="30" spans="1:16" ht="17.25" customHeight="1">
      <c r="A30" s="299" t="s">
        <v>882</v>
      </c>
      <c r="B30" s="300">
        <f t="shared" si="2"/>
        <v>1236</v>
      </c>
      <c r="C30" s="301">
        <v>213</v>
      </c>
      <c r="D30" s="302">
        <v>367</v>
      </c>
      <c r="E30" s="301">
        <v>88</v>
      </c>
      <c r="F30" s="301">
        <v>16</v>
      </c>
      <c r="G30" s="301">
        <v>10</v>
      </c>
      <c r="H30" s="303">
        <v>10</v>
      </c>
      <c r="I30" s="301">
        <v>167</v>
      </c>
      <c r="J30" s="303">
        <v>36</v>
      </c>
      <c r="K30" s="303">
        <v>14</v>
      </c>
      <c r="L30" s="303">
        <v>64</v>
      </c>
      <c r="M30" s="301">
        <v>14</v>
      </c>
      <c r="N30" s="303">
        <v>0</v>
      </c>
      <c r="O30" s="301">
        <v>2</v>
      </c>
      <c r="P30" s="304">
        <v>235</v>
      </c>
    </row>
    <row r="31" spans="1:16" ht="17.25" customHeight="1">
      <c r="A31" s="299" t="s">
        <v>883</v>
      </c>
      <c r="B31" s="300">
        <f t="shared" si="2"/>
        <v>6391</v>
      </c>
      <c r="C31" s="301">
        <v>1038</v>
      </c>
      <c r="D31" s="302">
        <v>907</v>
      </c>
      <c r="E31" s="301">
        <v>468</v>
      </c>
      <c r="F31" s="301">
        <v>991</v>
      </c>
      <c r="G31" s="301">
        <v>861</v>
      </c>
      <c r="H31" s="303">
        <v>332</v>
      </c>
      <c r="I31" s="301">
        <v>205</v>
      </c>
      <c r="J31" s="303">
        <v>241</v>
      </c>
      <c r="K31" s="303">
        <v>49</v>
      </c>
      <c r="L31" s="303">
        <v>105</v>
      </c>
      <c r="M31" s="301">
        <v>95</v>
      </c>
      <c r="N31" s="303">
        <v>52</v>
      </c>
      <c r="O31" s="301">
        <v>28</v>
      </c>
      <c r="P31" s="304">
        <v>1019</v>
      </c>
    </row>
    <row r="32" spans="1:16" ht="17.25" customHeight="1">
      <c r="A32" s="299" t="s">
        <v>884</v>
      </c>
      <c r="B32" s="300">
        <f t="shared" si="2"/>
        <v>1901</v>
      </c>
      <c r="C32" s="301">
        <v>506</v>
      </c>
      <c r="D32" s="302">
        <v>396</v>
      </c>
      <c r="E32" s="301">
        <v>367</v>
      </c>
      <c r="F32" s="301">
        <v>260</v>
      </c>
      <c r="G32" s="301">
        <v>51</v>
      </c>
      <c r="H32" s="303">
        <v>43</v>
      </c>
      <c r="I32" s="301">
        <v>40</v>
      </c>
      <c r="J32" s="303">
        <v>45</v>
      </c>
      <c r="K32" s="303">
        <v>4</v>
      </c>
      <c r="L32" s="303">
        <v>24</v>
      </c>
      <c r="M32" s="301">
        <v>22</v>
      </c>
      <c r="N32" s="303">
        <v>1</v>
      </c>
      <c r="O32" s="301">
        <v>3</v>
      </c>
      <c r="P32" s="304">
        <v>139</v>
      </c>
    </row>
    <row r="33" spans="1:16" ht="17.25" customHeight="1">
      <c r="A33" s="299" t="s">
        <v>885</v>
      </c>
      <c r="B33" s="300">
        <f t="shared" si="2"/>
        <v>1581</v>
      </c>
      <c r="C33" s="301">
        <v>366</v>
      </c>
      <c r="D33" s="302">
        <v>359</v>
      </c>
      <c r="E33" s="301">
        <v>235</v>
      </c>
      <c r="F33" s="301">
        <v>121</v>
      </c>
      <c r="G33" s="301">
        <v>43</v>
      </c>
      <c r="H33" s="303">
        <v>22</v>
      </c>
      <c r="I33" s="301">
        <v>95</v>
      </c>
      <c r="J33" s="303">
        <v>41</v>
      </c>
      <c r="K33" s="303">
        <v>13</v>
      </c>
      <c r="L33" s="303">
        <v>50</v>
      </c>
      <c r="M33" s="301">
        <v>24</v>
      </c>
      <c r="N33" s="303">
        <v>8</v>
      </c>
      <c r="O33" s="301">
        <v>0</v>
      </c>
      <c r="P33" s="304">
        <v>204</v>
      </c>
    </row>
    <row r="34" spans="1:16" ht="17.25" customHeight="1">
      <c r="A34" s="299" t="s">
        <v>886</v>
      </c>
      <c r="B34" s="300">
        <f t="shared" si="2"/>
        <v>442</v>
      </c>
      <c r="C34" s="301">
        <v>61</v>
      </c>
      <c r="D34" s="302">
        <v>135</v>
      </c>
      <c r="E34" s="301">
        <v>48</v>
      </c>
      <c r="F34" s="301">
        <v>5</v>
      </c>
      <c r="G34" s="301">
        <v>4</v>
      </c>
      <c r="H34" s="303">
        <v>0</v>
      </c>
      <c r="I34" s="301">
        <v>76</v>
      </c>
      <c r="J34" s="303">
        <v>9</v>
      </c>
      <c r="K34" s="303">
        <v>11</v>
      </c>
      <c r="L34" s="303">
        <v>18</v>
      </c>
      <c r="M34" s="301">
        <v>2</v>
      </c>
      <c r="N34" s="303">
        <v>1</v>
      </c>
      <c r="O34" s="301">
        <v>0</v>
      </c>
      <c r="P34" s="304">
        <v>72</v>
      </c>
    </row>
    <row r="35" spans="1:16" ht="17.25" customHeight="1">
      <c r="A35" s="299" t="s">
        <v>887</v>
      </c>
      <c r="B35" s="300">
        <f t="shared" si="2"/>
        <v>11119</v>
      </c>
      <c r="C35" s="301">
        <v>3352</v>
      </c>
      <c r="D35" s="302">
        <v>2079</v>
      </c>
      <c r="E35" s="301">
        <v>1727</v>
      </c>
      <c r="F35" s="301">
        <v>489</v>
      </c>
      <c r="G35" s="301">
        <v>311</v>
      </c>
      <c r="H35" s="303">
        <v>244</v>
      </c>
      <c r="I35" s="301">
        <v>314</v>
      </c>
      <c r="J35" s="303">
        <v>371</v>
      </c>
      <c r="K35" s="303">
        <v>196</v>
      </c>
      <c r="L35" s="303">
        <v>95</v>
      </c>
      <c r="M35" s="301">
        <v>133</v>
      </c>
      <c r="N35" s="303">
        <v>288</v>
      </c>
      <c r="O35" s="301">
        <v>133</v>
      </c>
      <c r="P35" s="304">
        <v>1387</v>
      </c>
    </row>
    <row r="36" spans="1:16" ht="17.25" customHeight="1">
      <c r="A36" s="299" t="s">
        <v>888</v>
      </c>
      <c r="B36" s="300">
        <f t="shared" si="2"/>
        <v>247</v>
      </c>
      <c r="C36" s="301">
        <v>59</v>
      </c>
      <c r="D36" s="302">
        <v>48</v>
      </c>
      <c r="E36" s="301">
        <v>48</v>
      </c>
      <c r="F36" s="301">
        <v>9</v>
      </c>
      <c r="G36" s="301">
        <v>0</v>
      </c>
      <c r="H36" s="303">
        <v>0</v>
      </c>
      <c r="I36" s="301">
        <v>24</v>
      </c>
      <c r="J36" s="303">
        <v>4</v>
      </c>
      <c r="K36" s="303">
        <v>0</v>
      </c>
      <c r="L36" s="303">
        <v>3</v>
      </c>
      <c r="M36" s="301">
        <v>32</v>
      </c>
      <c r="N36" s="303">
        <v>1</v>
      </c>
      <c r="O36" s="301">
        <v>0</v>
      </c>
      <c r="P36" s="304">
        <v>19</v>
      </c>
    </row>
    <row r="37" spans="1:16" ht="17.25" customHeight="1">
      <c r="A37" s="299" t="s">
        <v>889</v>
      </c>
      <c r="B37" s="300">
        <f t="shared" si="2"/>
        <v>3666</v>
      </c>
      <c r="C37" s="301">
        <v>637</v>
      </c>
      <c r="D37" s="302">
        <v>232</v>
      </c>
      <c r="E37" s="301">
        <v>155</v>
      </c>
      <c r="F37" s="301">
        <v>870</v>
      </c>
      <c r="G37" s="301">
        <v>466</v>
      </c>
      <c r="H37" s="303">
        <v>318</v>
      </c>
      <c r="I37" s="301">
        <v>44</v>
      </c>
      <c r="J37" s="303">
        <v>89</v>
      </c>
      <c r="K37" s="303">
        <v>24</v>
      </c>
      <c r="L37" s="303">
        <v>16</v>
      </c>
      <c r="M37" s="301">
        <v>23</v>
      </c>
      <c r="N37" s="303">
        <v>88</v>
      </c>
      <c r="O37" s="301">
        <v>155</v>
      </c>
      <c r="P37" s="304">
        <v>549</v>
      </c>
    </row>
    <row r="38" spans="1:16" ht="17.25" customHeight="1">
      <c r="A38" s="299" t="s">
        <v>890</v>
      </c>
      <c r="B38" s="300">
        <f t="shared" si="2"/>
        <v>6174</v>
      </c>
      <c r="C38" s="301">
        <v>1123</v>
      </c>
      <c r="D38" s="302">
        <v>617</v>
      </c>
      <c r="E38" s="301">
        <v>542</v>
      </c>
      <c r="F38" s="301">
        <v>765</v>
      </c>
      <c r="G38" s="301">
        <v>1052</v>
      </c>
      <c r="H38" s="303">
        <v>596</v>
      </c>
      <c r="I38" s="301">
        <v>73</v>
      </c>
      <c r="J38" s="303">
        <v>186</v>
      </c>
      <c r="K38" s="303">
        <v>167</v>
      </c>
      <c r="L38" s="303">
        <v>24</v>
      </c>
      <c r="M38" s="301">
        <v>18</v>
      </c>
      <c r="N38" s="303">
        <v>103</v>
      </c>
      <c r="O38" s="301">
        <v>223</v>
      </c>
      <c r="P38" s="305">
        <v>685</v>
      </c>
    </row>
    <row r="39" spans="1:16" ht="17.25" customHeight="1">
      <c r="A39" s="299" t="s">
        <v>891</v>
      </c>
      <c r="B39" s="300">
        <f t="shared" si="2"/>
        <v>6539</v>
      </c>
      <c r="C39" s="301">
        <v>1058</v>
      </c>
      <c r="D39" s="302">
        <v>1055</v>
      </c>
      <c r="E39" s="301">
        <v>848</v>
      </c>
      <c r="F39" s="301">
        <v>431</v>
      </c>
      <c r="G39" s="301">
        <v>1207</v>
      </c>
      <c r="H39" s="303">
        <v>506</v>
      </c>
      <c r="I39" s="301">
        <v>123</v>
      </c>
      <c r="J39" s="303">
        <v>204</v>
      </c>
      <c r="K39" s="303">
        <v>85</v>
      </c>
      <c r="L39" s="303">
        <v>18</v>
      </c>
      <c r="M39" s="301">
        <v>29</v>
      </c>
      <c r="N39" s="303">
        <v>170</v>
      </c>
      <c r="O39" s="301">
        <v>122</v>
      </c>
      <c r="P39" s="304">
        <v>683</v>
      </c>
    </row>
    <row r="40" spans="1:16" ht="17.25" customHeight="1">
      <c r="A40" s="299" t="s">
        <v>892</v>
      </c>
      <c r="B40" s="300">
        <f t="shared" si="2"/>
        <v>1713</v>
      </c>
      <c r="C40" s="301">
        <v>396</v>
      </c>
      <c r="D40" s="302">
        <v>149</v>
      </c>
      <c r="E40" s="301">
        <v>191</v>
      </c>
      <c r="F40" s="301">
        <v>244</v>
      </c>
      <c r="G40" s="301">
        <v>93</v>
      </c>
      <c r="H40" s="303">
        <v>313</v>
      </c>
      <c r="I40" s="301">
        <v>31</v>
      </c>
      <c r="J40" s="303">
        <v>35</v>
      </c>
      <c r="K40" s="303">
        <v>36</v>
      </c>
      <c r="L40" s="303">
        <v>8</v>
      </c>
      <c r="M40" s="301">
        <v>7</v>
      </c>
      <c r="N40" s="303">
        <v>16</v>
      </c>
      <c r="O40" s="301">
        <v>8</v>
      </c>
      <c r="P40" s="304">
        <v>186</v>
      </c>
    </row>
    <row r="41" spans="1:16" ht="17.25" customHeight="1">
      <c r="A41" s="299" t="s">
        <v>893</v>
      </c>
      <c r="B41" s="300">
        <f t="shared" si="2"/>
        <v>2205</v>
      </c>
      <c r="C41" s="301">
        <v>373</v>
      </c>
      <c r="D41" s="302">
        <v>304</v>
      </c>
      <c r="E41" s="301">
        <v>207</v>
      </c>
      <c r="F41" s="301">
        <v>224</v>
      </c>
      <c r="G41" s="301">
        <v>167</v>
      </c>
      <c r="H41" s="303">
        <v>127</v>
      </c>
      <c r="I41" s="301">
        <v>52</v>
      </c>
      <c r="J41" s="303">
        <v>143</v>
      </c>
      <c r="K41" s="303">
        <v>136</v>
      </c>
      <c r="L41" s="303">
        <v>32</v>
      </c>
      <c r="M41" s="301">
        <v>14</v>
      </c>
      <c r="N41" s="303">
        <v>12</v>
      </c>
      <c r="O41" s="301">
        <v>46</v>
      </c>
      <c r="P41" s="304">
        <v>368</v>
      </c>
    </row>
    <row r="42" spans="1:16" ht="17.25" customHeight="1">
      <c r="A42" s="299" t="s">
        <v>894</v>
      </c>
      <c r="B42" s="300">
        <f t="shared" si="2"/>
        <v>2576</v>
      </c>
      <c r="C42" s="301">
        <v>461</v>
      </c>
      <c r="D42" s="302">
        <v>385</v>
      </c>
      <c r="E42" s="301">
        <v>410</v>
      </c>
      <c r="F42" s="301">
        <v>226</v>
      </c>
      <c r="G42" s="301">
        <v>155</v>
      </c>
      <c r="H42" s="303">
        <v>83</v>
      </c>
      <c r="I42" s="301">
        <v>124</v>
      </c>
      <c r="J42" s="303">
        <v>118</v>
      </c>
      <c r="K42" s="303">
        <v>31</v>
      </c>
      <c r="L42" s="303">
        <v>17</v>
      </c>
      <c r="M42" s="301">
        <v>21</v>
      </c>
      <c r="N42" s="303">
        <v>14</v>
      </c>
      <c r="O42" s="301">
        <v>29</v>
      </c>
      <c r="P42" s="304">
        <v>502</v>
      </c>
    </row>
    <row r="43" spans="1:16" ht="17.25" customHeight="1">
      <c r="A43" s="299" t="s">
        <v>895</v>
      </c>
      <c r="B43" s="300">
        <f t="shared" si="2"/>
        <v>338</v>
      </c>
      <c r="C43" s="301">
        <v>78</v>
      </c>
      <c r="D43" s="302">
        <v>48</v>
      </c>
      <c r="E43" s="301">
        <v>30</v>
      </c>
      <c r="F43" s="301">
        <v>116</v>
      </c>
      <c r="G43" s="301">
        <v>4</v>
      </c>
      <c r="H43" s="303">
        <v>3</v>
      </c>
      <c r="I43" s="301">
        <v>4</v>
      </c>
      <c r="J43" s="303">
        <v>8</v>
      </c>
      <c r="K43" s="303">
        <v>0</v>
      </c>
      <c r="L43" s="303">
        <v>3</v>
      </c>
      <c r="M43" s="301">
        <v>0</v>
      </c>
      <c r="N43" s="303">
        <v>1</v>
      </c>
      <c r="O43" s="301">
        <v>0</v>
      </c>
      <c r="P43" s="304">
        <v>43</v>
      </c>
    </row>
    <row r="44" spans="1:16" ht="17.25" customHeight="1">
      <c r="A44" s="299" t="s">
        <v>896</v>
      </c>
      <c r="B44" s="300">
        <f t="shared" si="2"/>
        <v>3294</v>
      </c>
      <c r="C44" s="301">
        <v>261</v>
      </c>
      <c r="D44" s="302">
        <v>208</v>
      </c>
      <c r="E44" s="301">
        <v>208</v>
      </c>
      <c r="F44" s="301">
        <v>1036</v>
      </c>
      <c r="G44" s="301">
        <v>252</v>
      </c>
      <c r="H44" s="303">
        <v>311</v>
      </c>
      <c r="I44" s="301">
        <v>48</v>
      </c>
      <c r="J44" s="303">
        <v>347</v>
      </c>
      <c r="K44" s="303">
        <v>27</v>
      </c>
      <c r="L44" s="303">
        <v>3</v>
      </c>
      <c r="M44" s="301">
        <v>30</v>
      </c>
      <c r="N44" s="303">
        <v>70</v>
      </c>
      <c r="O44" s="301">
        <v>273</v>
      </c>
      <c r="P44" s="304">
        <v>220</v>
      </c>
    </row>
    <row r="45" spans="1:16" ht="17.25" customHeight="1">
      <c r="A45" s="299" t="s">
        <v>897</v>
      </c>
      <c r="B45" s="300">
        <f t="shared" si="2"/>
        <v>246</v>
      </c>
      <c r="C45" s="301">
        <v>21</v>
      </c>
      <c r="D45" s="302">
        <v>43</v>
      </c>
      <c r="E45" s="301">
        <v>24</v>
      </c>
      <c r="F45" s="301">
        <v>1</v>
      </c>
      <c r="G45" s="301">
        <v>2</v>
      </c>
      <c r="H45" s="303">
        <v>0</v>
      </c>
      <c r="I45" s="301">
        <v>68</v>
      </c>
      <c r="J45" s="303">
        <v>7</v>
      </c>
      <c r="K45" s="303">
        <v>1</v>
      </c>
      <c r="L45" s="303">
        <v>25</v>
      </c>
      <c r="M45" s="301">
        <v>4</v>
      </c>
      <c r="N45" s="303">
        <v>0</v>
      </c>
      <c r="O45" s="301">
        <v>1</v>
      </c>
      <c r="P45" s="304">
        <v>49</v>
      </c>
    </row>
    <row r="46" spans="1:16" ht="17.25" customHeight="1">
      <c r="A46" s="299" t="s">
        <v>898</v>
      </c>
      <c r="B46" s="300">
        <f t="shared" si="2"/>
        <v>718</v>
      </c>
      <c r="C46" s="301">
        <v>71</v>
      </c>
      <c r="D46" s="302">
        <v>62</v>
      </c>
      <c r="E46" s="301">
        <v>75</v>
      </c>
      <c r="F46" s="301">
        <v>149</v>
      </c>
      <c r="G46" s="301">
        <v>70</v>
      </c>
      <c r="H46" s="303">
        <v>87</v>
      </c>
      <c r="I46" s="301">
        <v>8</v>
      </c>
      <c r="J46" s="303">
        <v>35</v>
      </c>
      <c r="K46" s="303">
        <v>8</v>
      </c>
      <c r="L46" s="303">
        <v>1</v>
      </c>
      <c r="M46" s="301">
        <v>39</v>
      </c>
      <c r="N46" s="303">
        <v>1</v>
      </c>
      <c r="O46" s="301">
        <v>1</v>
      </c>
      <c r="P46" s="304">
        <v>111</v>
      </c>
    </row>
    <row r="47" spans="1:16" ht="17.25" customHeight="1">
      <c r="A47" s="299" t="s">
        <v>899</v>
      </c>
      <c r="B47" s="300">
        <f t="shared" si="2"/>
        <v>130</v>
      </c>
      <c r="C47" s="301">
        <v>20</v>
      </c>
      <c r="D47" s="302">
        <v>29</v>
      </c>
      <c r="E47" s="301">
        <v>26</v>
      </c>
      <c r="F47" s="301">
        <v>1</v>
      </c>
      <c r="G47" s="301">
        <v>0</v>
      </c>
      <c r="H47" s="303">
        <v>0</v>
      </c>
      <c r="I47" s="301">
        <v>17</v>
      </c>
      <c r="J47" s="303">
        <v>10</v>
      </c>
      <c r="K47" s="303">
        <v>0</v>
      </c>
      <c r="L47" s="303">
        <v>4</v>
      </c>
      <c r="M47" s="301">
        <v>1</v>
      </c>
      <c r="N47" s="303">
        <v>0</v>
      </c>
      <c r="O47" s="301">
        <v>3</v>
      </c>
      <c r="P47" s="304">
        <v>19</v>
      </c>
    </row>
    <row r="48" spans="1:16" ht="17.25" customHeight="1">
      <c r="A48" s="299" t="s">
        <v>900</v>
      </c>
      <c r="B48" s="300">
        <f t="shared" si="2"/>
        <v>170</v>
      </c>
      <c r="C48" s="301">
        <v>16</v>
      </c>
      <c r="D48" s="302">
        <v>23</v>
      </c>
      <c r="E48" s="301">
        <v>26</v>
      </c>
      <c r="F48" s="301">
        <v>36</v>
      </c>
      <c r="G48" s="301">
        <v>12</v>
      </c>
      <c r="H48" s="303">
        <v>0</v>
      </c>
      <c r="I48" s="301">
        <v>14</v>
      </c>
      <c r="J48" s="303">
        <v>3</v>
      </c>
      <c r="K48" s="303">
        <v>6</v>
      </c>
      <c r="L48" s="303">
        <v>2</v>
      </c>
      <c r="M48" s="301">
        <v>0</v>
      </c>
      <c r="N48" s="303">
        <v>4</v>
      </c>
      <c r="O48" s="301">
        <v>0</v>
      </c>
      <c r="P48" s="304">
        <v>28</v>
      </c>
    </row>
    <row r="49" spans="1:16" ht="17.25" customHeight="1">
      <c r="A49" s="299" t="s">
        <v>901</v>
      </c>
      <c r="B49" s="300">
        <f t="shared" si="2"/>
        <v>100</v>
      </c>
      <c r="C49" s="301">
        <v>6</v>
      </c>
      <c r="D49" s="302">
        <v>10</v>
      </c>
      <c r="E49" s="301">
        <v>6</v>
      </c>
      <c r="F49" s="301">
        <v>34</v>
      </c>
      <c r="G49" s="301">
        <v>35</v>
      </c>
      <c r="H49" s="303">
        <v>0</v>
      </c>
      <c r="I49" s="301">
        <v>0</v>
      </c>
      <c r="J49" s="303">
        <v>1</v>
      </c>
      <c r="K49" s="303">
        <v>0</v>
      </c>
      <c r="L49" s="303">
        <v>0</v>
      </c>
      <c r="M49" s="301">
        <v>0</v>
      </c>
      <c r="N49" s="303">
        <v>0</v>
      </c>
      <c r="O49" s="301">
        <v>0</v>
      </c>
      <c r="P49" s="304">
        <v>8</v>
      </c>
    </row>
    <row r="50" spans="1:16" ht="17.25" customHeight="1">
      <c r="A50" s="299" t="s">
        <v>902</v>
      </c>
      <c r="B50" s="300">
        <f t="shared" si="2"/>
        <v>80</v>
      </c>
      <c r="C50" s="301">
        <v>39</v>
      </c>
      <c r="D50" s="302">
        <v>9</v>
      </c>
      <c r="E50" s="301">
        <v>8</v>
      </c>
      <c r="F50" s="301">
        <v>16</v>
      </c>
      <c r="G50" s="301">
        <v>1</v>
      </c>
      <c r="H50" s="303">
        <v>1</v>
      </c>
      <c r="I50" s="301">
        <v>1</v>
      </c>
      <c r="J50" s="303">
        <v>2</v>
      </c>
      <c r="K50" s="303">
        <v>0</v>
      </c>
      <c r="L50" s="303">
        <v>0</v>
      </c>
      <c r="M50" s="301">
        <v>2</v>
      </c>
      <c r="N50" s="303">
        <v>0</v>
      </c>
      <c r="O50" s="301">
        <v>0</v>
      </c>
      <c r="P50" s="304">
        <v>1</v>
      </c>
    </row>
    <row r="51" spans="1:16" ht="17.25" customHeight="1">
      <c r="A51" s="299" t="s">
        <v>903</v>
      </c>
      <c r="B51" s="300">
        <f t="shared" si="2"/>
        <v>60</v>
      </c>
      <c r="C51" s="301">
        <v>11</v>
      </c>
      <c r="D51" s="302">
        <v>13</v>
      </c>
      <c r="E51" s="301">
        <v>12</v>
      </c>
      <c r="F51" s="301">
        <v>9</v>
      </c>
      <c r="G51" s="301">
        <v>1</v>
      </c>
      <c r="H51" s="303">
        <v>0</v>
      </c>
      <c r="I51" s="301">
        <v>1</v>
      </c>
      <c r="J51" s="303">
        <v>1</v>
      </c>
      <c r="K51" s="303">
        <v>0</v>
      </c>
      <c r="L51" s="303">
        <v>0</v>
      </c>
      <c r="M51" s="301">
        <v>1</v>
      </c>
      <c r="N51" s="303">
        <v>0</v>
      </c>
      <c r="O51" s="301">
        <v>1</v>
      </c>
      <c r="P51" s="304">
        <v>10</v>
      </c>
    </row>
    <row r="52" spans="1:16" ht="17.25" customHeight="1">
      <c r="A52" s="299" t="s">
        <v>904</v>
      </c>
      <c r="B52" s="300">
        <f t="shared" si="2"/>
        <v>68</v>
      </c>
      <c r="C52" s="301">
        <v>23</v>
      </c>
      <c r="D52" s="302">
        <v>6</v>
      </c>
      <c r="E52" s="301">
        <v>13</v>
      </c>
      <c r="F52" s="301">
        <v>2</v>
      </c>
      <c r="G52" s="301">
        <v>0</v>
      </c>
      <c r="H52" s="303">
        <v>16</v>
      </c>
      <c r="I52" s="301">
        <v>1</v>
      </c>
      <c r="J52" s="303">
        <v>6</v>
      </c>
      <c r="K52" s="303">
        <v>0</v>
      </c>
      <c r="L52" s="303">
        <v>1</v>
      </c>
      <c r="M52" s="301">
        <v>0</v>
      </c>
      <c r="N52" s="303">
        <v>0</v>
      </c>
      <c r="O52" s="301">
        <v>0</v>
      </c>
      <c r="P52" s="304">
        <v>0</v>
      </c>
    </row>
    <row r="53" spans="1:16" ht="17.25" customHeight="1">
      <c r="A53" s="299" t="s">
        <v>905</v>
      </c>
      <c r="B53" s="300">
        <f t="shared" si="2"/>
        <v>144</v>
      </c>
      <c r="C53" s="301">
        <v>37</v>
      </c>
      <c r="D53" s="302">
        <v>16</v>
      </c>
      <c r="E53" s="301">
        <v>24</v>
      </c>
      <c r="F53" s="301">
        <v>45</v>
      </c>
      <c r="G53" s="301">
        <v>12</v>
      </c>
      <c r="H53" s="303">
        <v>0</v>
      </c>
      <c r="I53" s="301">
        <v>2</v>
      </c>
      <c r="J53" s="303">
        <v>3</v>
      </c>
      <c r="K53" s="303">
        <v>0</v>
      </c>
      <c r="L53" s="303">
        <v>1</v>
      </c>
      <c r="M53" s="301">
        <v>1</v>
      </c>
      <c r="N53" s="303">
        <v>0</v>
      </c>
      <c r="O53" s="301">
        <v>0</v>
      </c>
      <c r="P53" s="304">
        <v>3</v>
      </c>
    </row>
    <row r="54" spans="1:16" ht="17.25" customHeight="1">
      <c r="A54" s="299" t="s">
        <v>906</v>
      </c>
      <c r="B54" s="300">
        <f t="shared" si="2"/>
        <v>152</v>
      </c>
      <c r="C54" s="301">
        <v>25</v>
      </c>
      <c r="D54" s="302">
        <v>28</v>
      </c>
      <c r="E54" s="301">
        <v>22</v>
      </c>
      <c r="F54" s="301">
        <v>41</v>
      </c>
      <c r="G54" s="301">
        <v>5</v>
      </c>
      <c r="H54" s="303">
        <v>0</v>
      </c>
      <c r="I54" s="301">
        <v>7</v>
      </c>
      <c r="J54" s="303">
        <v>1</v>
      </c>
      <c r="K54" s="303">
        <v>7</v>
      </c>
      <c r="L54" s="303">
        <v>3</v>
      </c>
      <c r="M54" s="301">
        <v>6</v>
      </c>
      <c r="N54" s="303">
        <v>0</v>
      </c>
      <c r="O54" s="301">
        <v>0</v>
      </c>
      <c r="P54" s="304">
        <v>7</v>
      </c>
    </row>
    <row r="55" spans="1:16" ht="17.25" customHeight="1">
      <c r="A55" s="299" t="s">
        <v>907</v>
      </c>
      <c r="B55" s="300">
        <f t="shared" si="2"/>
        <v>64</v>
      </c>
      <c r="C55" s="301">
        <v>35</v>
      </c>
      <c r="D55" s="302">
        <v>12</v>
      </c>
      <c r="E55" s="301">
        <v>8</v>
      </c>
      <c r="F55" s="301">
        <v>4</v>
      </c>
      <c r="G55" s="301">
        <v>0</v>
      </c>
      <c r="H55" s="303">
        <v>0</v>
      </c>
      <c r="I55" s="301">
        <v>0</v>
      </c>
      <c r="J55" s="303">
        <v>0</v>
      </c>
      <c r="K55" s="303">
        <v>0</v>
      </c>
      <c r="L55" s="303">
        <v>0</v>
      </c>
      <c r="M55" s="301">
        <v>1</v>
      </c>
      <c r="N55" s="303">
        <v>0</v>
      </c>
      <c r="O55" s="301">
        <v>0</v>
      </c>
      <c r="P55" s="304">
        <v>4</v>
      </c>
    </row>
    <row r="56" spans="1:16" ht="17.25" customHeight="1">
      <c r="A56" s="299" t="s">
        <v>908</v>
      </c>
      <c r="B56" s="300">
        <f t="shared" si="2"/>
        <v>330</v>
      </c>
      <c r="C56" s="301">
        <v>35</v>
      </c>
      <c r="D56" s="302">
        <v>97</v>
      </c>
      <c r="E56" s="301">
        <v>79</v>
      </c>
      <c r="F56" s="301">
        <v>13</v>
      </c>
      <c r="G56" s="301">
        <v>69</v>
      </c>
      <c r="H56" s="303">
        <v>3</v>
      </c>
      <c r="I56" s="301">
        <v>5</v>
      </c>
      <c r="J56" s="303">
        <v>4</v>
      </c>
      <c r="K56" s="303">
        <v>0</v>
      </c>
      <c r="L56" s="303">
        <v>2</v>
      </c>
      <c r="M56" s="301">
        <v>1</v>
      </c>
      <c r="N56" s="303">
        <v>1</v>
      </c>
      <c r="O56" s="301">
        <v>0</v>
      </c>
      <c r="P56" s="304">
        <v>21</v>
      </c>
    </row>
    <row r="57" spans="1:16" ht="17.25" customHeight="1">
      <c r="A57" s="299" t="s">
        <v>909</v>
      </c>
      <c r="B57" s="300">
        <f t="shared" si="2"/>
        <v>2816</v>
      </c>
      <c r="C57" s="301">
        <v>156</v>
      </c>
      <c r="D57" s="302">
        <v>42</v>
      </c>
      <c r="E57" s="301">
        <v>126</v>
      </c>
      <c r="F57" s="301">
        <v>998</v>
      </c>
      <c r="G57" s="301">
        <v>890</v>
      </c>
      <c r="H57" s="303">
        <v>44</v>
      </c>
      <c r="I57" s="301">
        <v>8</v>
      </c>
      <c r="J57" s="303">
        <v>152</v>
      </c>
      <c r="K57" s="303">
        <v>11</v>
      </c>
      <c r="L57" s="303">
        <v>1</v>
      </c>
      <c r="M57" s="301">
        <v>44</v>
      </c>
      <c r="N57" s="303">
        <v>67</v>
      </c>
      <c r="O57" s="301">
        <v>24</v>
      </c>
      <c r="P57" s="304">
        <v>253</v>
      </c>
    </row>
    <row r="58" spans="1:16" ht="17.25" customHeight="1" thickBot="1">
      <c r="A58" s="306" t="s">
        <v>910</v>
      </c>
      <c r="B58" s="307">
        <f t="shared" si="2"/>
        <v>20</v>
      </c>
      <c r="C58" s="308">
        <v>2</v>
      </c>
      <c r="D58" s="309">
        <v>1</v>
      </c>
      <c r="E58" s="308">
        <v>4</v>
      </c>
      <c r="F58" s="308">
        <v>12</v>
      </c>
      <c r="G58" s="308">
        <v>0</v>
      </c>
      <c r="H58" s="310">
        <v>0</v>
      </c>
      <c r="I58" s="308">
        <v>1</v>
      </c>
      <c r="J58" s="310">
        <v>0</v>
      </c>
      <c r="K58" s="310">
        <v>0</v>
      </c>
      <c r="L58" s="310">
        <v>0</v>
      </c>
      <c r="M58" s="308">
        <v>0</v>
      </c>
      <c r="N58" s="310">
        <v>0</v>
      </c>
      <c r="O58" s="308">
        <v>0</v>
      </c>
      <c r="P58" s="311">
        <v>0</v>
      </c>
    </row>
    <row r="59" spans="1:16">
      <c r="A59" s="390" t="s">
        <v>911</v>
      </c>
      <c r="B59" s="390"/>
      <c r="C59" s="390"/>
      <c r="D59" s="390"/>
      <c r="E59" s="390"/>
      <c r="F59" s="390"/>
      <c r="G59" s="390"/>
      <c r="H59" s="390"/>
      <c r="I59" s="390"/>
      <c r="J59" s="390"/>
      <c r="K59" s="390"/>
      <c r="L59" s="390"/>
      <c r="M59" s="390"/>
      <c r="N59" s="390"/>
      <c r="O59" s="390"/>
      <c r="P59" s="390"/>
    </row>
  </sheetData>
  <mergeCells count="4">
    <mergeCell ref="A3:P3"/>
    <mergeCell ref="A4:N4"/>
    <mergeCell ref="A5:A6"/>
    <mergeCell ref="A59:P59"/>
  </mergeCells>
  <phoneticPr fontId="3"/>
  <pageMargins left="0" right="0" top="0.7" bottom="0.39370078740157483" header="0.51181102362204722" footer="0.51181102362204722"/>
  <pageSetup paperSize="9" scale="84" orientation="portrait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10</vt:i4>
      </vt:variant>
    </vt:vector>
  </HeadingPairs>
  <TitlesOfParts>
    <vt:vector size="36" baseType="lpstr">
      <vt:lpstr>2011best13</vt:lpstr>
      <vt:lpstr>2011国籍(出身地)別集計</vt:lpstr>
      <vt:lpstr>2010best13</vt:lpstr>
      <vt:lpstr>2010国籍別集計</vt:lpstr>
      <vt:lpstr>2009best13</vt:lpstr>
      <vt:lpstr>2009国籍別集計</vt:lpstr>
      <vt:lpstr>2009.3best13</vt:lpstr>
      <vt:lpstr>2009.3国籍別集計</vt:lpstr>
      <vt:lpstr>2008best13</vt:lpstr>
      <vt:lpstr>2008国籍別集計</vt:lpstr>
      <vt:lpstr>2007best13</vt:lpstr>
      <vt:lpstr>2007国籍別集計</vt:lpstr>
      <vt:lpstr>2006best13</vt:lpstr>
      <vt:lpstr>2006国籍別集計</vt:lpstr>
      <vt:lpstr>2005best13</vt:lpstr>
      <vt:lpstr>2005国籍別</vt:lpstr>
      <vt:lpstr>2004best13</vt:lpstr>
      <vt:lpstr>2004国籍別</vt:lpstr>
      <vt:lpstr>2003best13</vt:lpstr>
      <vt:lpstr>2003国籍別</vt:lpstr>
      <vt:lpstr>2002best13</vt:lpstr>
      <vt:lpstr>2002国籍別</vt:lpstr>
      <vt:lpstr>2001best13</vt:lpstr>
      <vt:lpstr>2001国籍別</vt:lpstr>
      <vt:lpstr>2000best13</vt:lpstr>
      <vt:lpstr>2000国籍別</vt:lpstr>
      <vt:lpstr>'2003国籍別'!Print_Area</vt:lpstr>
      <vt:lpstr>'2004best13'!Print_Area</vt:lpstr>
      <vt:lpstr>'2004国籍別'!Print_Area</vt:lpstr>
      <vt:lpstr>'2006best13'!Print_Area</vt:lpstr>
      <vt:lpstr>'2006国籍別集計'!Print_Area</vt:lpstr>
      <vt:lpstr>'2008best13'!Print_Area</vt:lpstr>
      <vt:lpstr>'2010best13'!Print_Area</vt:lpstr>
      <vt:lpstr>'2010国籍別集計'!Print_Area</vt:lpstr>
      <vt:lpstr>'2011best13'!Print_Area</vt:lpstr>
      <vt:lpstr>'2011国籍(出身地)別集計'!Print_Area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kokusaika</dc:creator>
  <cp:lastModifiedBy>user</cp:lastModifiedBy>
  <cp:lastPrinted>2010-01-30T13:43:48Z</cp:lastPrinted>
  <dcterms:created xsi:type="dcterms:W3CDTF">1998-10-27T06:59:48Z</dcterms:created>
  <dcterms:modified xsi:type="dcterms:W3CDTF">2016-04-25T07:03:54Z</dcterms:modified>
</cp:coreProperties>
</file>